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9.xml" ContentType="application/vnd.openxmlformats-officedocument.drawing+xml"/>
  <Override PartName="/xl/ctrlProps/ctrlProp32.xml" ContentType="application/vnd.ms-excel.controlproperties+xml"/>
  <Override PartName="/xl/drawings/drawing10.xml" ContentType="application/vnd.openxmlformats-officedocument.drawing+xml"/>
  <Override PartName="/xl/ctrlProps/ctrlProp33.xml" ContentType="application/vnd.ms-excel.controlproperties+xml"/>
  <Override PartName="/xl/drawings/drawing11.xml" ContentType="application/vnd.openxmlformats-officedocument.drawing+xml"/>
  <Override PartName="/xl/ctrlProps/ctrlProp34.xml" ContentType="application/vnd.ms-excel.controlproperties+xml"/>
  <Override PartName="/xl/drawings/drawing12.xml" ContentType="application/vnd.openxmlformats-officedocument.drawing+xml"/>
  <Override PartName="/xl/ctrlProps/ctrlProp35.xml" ContentType="application/vnd.ms-excel.controlproperties+xml"/>
  <Override PartName="/xl/drawings/drawing13.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14.xml" ContentType="application/vnd.openxmlformats-officedocument.drawing+xml"/>
  <Override PartName="/xl/ctrlProps/ctrlProp38.xml" ContentType="application/vnd.ms-excel.controlproperties+xml"/>
  <Override PartName="/xl/drawings/drawing15.xml" ContentType="application/vnd.openxmlformats-officedocument.drawing+xml"/>
  <Override PartName="/xl/ctrlProps/ctrlProp39.xml" ContentType="application/vnd.ms-excel.controlproperties+xml"/>
  <Override PartName="/xl/drawings/drawing16.xml" ContentType="application/vnd.openxmlformats-officedocument.drawing+xml"/>
  <Override PartName="/xl/ctrlProps/ctrlProp40.xml" ContentType="application/vnd.ms-excel.controlproperties+xml"/>
  <Override PartName="/xl/drawings/drawing17.xml" ContentType="application/vnd.openxmlformats-officedocument.drawing+xml"/>
  <Override PartName="/xl/ctrlProps/ctrlProp41.xml" ContentType="application/vnd.ms-excel.controlproperties+xml"/>
  <Override PartName="/xl/drawings/drawing18.xml" ContentType="application/vnd.openxmlformats-officedocument.drawing+xml"/>
  <Override PartName="/xl/ctrlProps/ctrlProp42.xml" ContentType="application/vnd.ms-excel.controlproperties+xml"/>
  <Override PartName="/xl/drawings/drawing19.xml" ContentType="application/vnd.openxmlformats-officedocument.drawing+xml"/>
  <Override PartName="/xl/ctrlProps/ctrlProp4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2435" tabRatio="597" firstSheet="1" activeTab="1"/>
  </bookViews>
  <sheets>
    <sheet name="Inicio" sheetId="29" r:id="rId1"/>
    <sheet name="1. Riesgos Gestion y Corrup" sheetId="28" r:id="rId2"/>
    <sheet name="1.1 Matriz def corrupción" sheetId="13" state="hidden" r:id="rId3"/>
    <sheet name="2. Riesgos Seguridad Inf " sheetId="46" r:id="rId4"/>
    <sheet name="Hoja1" sheetId="48" r:id="rId5"/>
    <sheet name=" Zona de Riesgo Mapa Calor " sheetId="47" r:id="rId6"/>
    <sheet name="Tabla No 1- Amenazas" sheetId="30" state="hidden" r:id="rId7"/>
    <sheet name="Tabla No 2-Vulnerabildades" sheetId="26" state="hidden" r:id="rId8"/>
    <sheet name="Tabla No 3- Probabilidad" sheetId="9" state="hidden" r:id="rId9"/>
    <sheet name="Tabla No 4- Impacto Gestión" sheetId="31" state="hidden" r:id="rId10"/>
    <sheet name="Tabla No 5- Impacto Corrupción" sheetId="43" state="hidden" r:id="rId11"/>
    <sheet name="Tabla 6- Impacto Seguridad" sheetId="34" state="hidden" r:id="rId12"/>
    <sheet name="Tabla 7- Mapa de Calor" sheetId="32" state="hidden" r:id="rId13"/>
    <sheet name="Tabla No 8 -Tipo Controles" sheetId="35" state="hidden" r:id="rId14"/>
    <sheet name="Tabla No 9. Ctrl Seguridad Info" sheetId="27" state="hidden" r:id="rId15"/>
    <sheet name="Tabla No 10-Variables Diseño Co" sheetId="36" state="hidden" r:id="rId16"/>
    <sheet name="Tabla No 11.Calificación Diseño" sheetId="38" state="hidden" r:id="rId17"/>
    <sheet name="Tabla No 12. Cal. ejecución Con" sheetId="39" state="hidden" r:id="rId18"/>
    <sheet name="Tabla No 13. Cal solidez Ctrl" sheetId="40" state="hidden" r:id="rId19"/>
    <sheet name="Tabla No 14.Cal Solidez conj Ct" sheetId="41" state="hidden" r:id="rId20"/>
    <sheet name="Tabla No 15. Despl Prob e impa" sheetId="42" state="hidden" r:id="rId21"/>
    <sheet name="PARAMETROS" sheetId="14"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 hidden="1">'1. Riesgos Gestion y Corrup'!$A$13:$WXK$13</definedName>
    <definedName name="_xlnm._FilterDatabase" localSheetId="3" hidden="1">'2. Riesgos Seguridad Inf '!$A$13:$BI$13</definedName>
    <definedName name="_xlnm._FilterDatabase" localSheetId="21" hidden="1">PARAMETROS!$AE$2:$AE$26</definedName>
    <definedName name="A.10_Criptografía">PARAMETROS!$AT$2:$AT$3</definedName>
    <definedName name="A.11_Seguridad_fisica_y_entorno">PARAMETROS!$AU$2:$AU$16</definedName>
    <definedName name="A.12_Seguridad_de_las_operaciones">PARAMETROS!$AV$2:$AV$15</definedName>
    <definedName name="A.13_Seguridad_en_las_comunicaciones">PARAMETROS!$AW$2:$AW$8</definedName>
    <definedName name="A.14_Adquisición_desarrollo_y_mantenimiento_de_sistemas">PARAMETROS!$AX$2:$AX$14</definedName>
    <definedName name="A.15_Relación_con_los_proveedores">PARAMETROS!$AY$2:$AY$6</definedName>
    <definedName name="A.16_Incidentes_seguridad_de_la_información">PARAMETROS!$AZ$2:$AZ$8</definedName>
    <definedName name="A.17_Continuidad_del_negocio">PARAMETROS!$BA$2:$BA$5</definedName>
    <definedName name="A.18_Cumplimiento">PARAMETROS!$BB$2:$BB$9</definedName>
    <definedName name="A.5_Políticas_Seguridad">PARAMETROS!$AO$2:$AO$3</definedName>
    <definedName name="A.6_Organización_Seguridad">PARAMETROS!$AP$2:$AP$8</definedName>
    <definedName name="A.7_Recursos_humanos">PARAMETROS!$AQ$2:$AQ$7</definedName>
    <definedName name="A.8_Gestión_activos">PARAMETROS!$AR$2:$AR$11</definedName>
    <definedName name="A.9_Control_acceso">PARAMETROS!$AS$2:$AS$15</definedName>
    <definedName name="Acciones_no_autorizadas">PARAMETROS!$P$2:$P$6</definedName>
    <definedName name="Almacenamiento_sin_protección">PARAMETROS!$Y$2:$Y$58</definedName>
    <definedName name="Antijurídico" localSheetId="5">'[1]Tabla No 9. Ctrl Seguridad Info'!#REF!</definedName>
    <definedName name="Antijurídico" localSheetId="3">'[1]Tabla No 9. Ctrl Seguridad Info'!#REF!</definedName>
    <definedName name="Antijurídico" localSheetId="15">'Tabla No 10-Variables Diseño Co'!#REF!</definedName>
    <definedName name="Antijurídico" localSheetId="16">'Tabla No 11.Calificación Diseño'!#REF!</definedName>
    <definedName name="Antijurídico" localSheetId="17">'Tabla No 12. Cal. ejecución Con'!#REF!</definedName>
    <definedName name="Antijurídico" localSheetId="18">'Tabla No 13. Cal solidez Ctrl'!#REF!</definedName>
    <definedName name="Antijurídico" localSheetId="19">'Tabla No 14.Cal Solidez conj Ct'!#REF!</definedName>
    <definedName name="Antijurídico" localSheetId="20">'Tabla No 15. Despl Prob e impa'!#REF!</definedName>
    <definedName name="Antijurídico" localSheetId="10">'Tabla No 9. Ctrl Seguridad Info'!#REF!</definedName>
    <definedName name="Antijurídico" localSheetId="13">'Tabla No 8 -Tipo Controles'!$F$6:$F$28</definedName>
    <definedName name="Antijurídico">'Tabla No 9. Ctrl Seguridad Info'!#REF!</definedName>
    <definedName name="Antijurídico_">PARAMETROS!$BR$2:$BR$6</definedName>
    <definedName name="_xlnm.Print_Area" localSheetId="5">' Zona de Riesgo Mapa Calor '!$B$1:$H$32</definedName>
    <definedName name="_xlnm.Print_Area" localSheetId="11">'Tabla 6- Impacto Seguridad'!$A$1:$F$17</definedName>
    <definedName name="_xlnm.Print_Area" localSheetId="12">'Tabla 7- Mapa de Calor'!$D$1:$O$44</definedName>
    <definedName name="_xlnm.Print_Area" localSheetId="6">'Tabla No 1- Amenazas'!$A$1:$H$73</definedName>
    <definedName name="_xlnm.Print_Area" localSheetId="15">'Tabla No 10-Variables Diseño Co'!$E$1:$K$22</definedName>
    <definedName name="_xlnm.Print_Area" localSheetId="16">'Tabla No 11.Calificación Diseño'!$E$2:$K$9</definedName>
    <definedName name="_xlnm.Print_Area" localSheetId="17">'Tabla No 12. Cal. ejecución Con'!$E$1:$K$7</definedName>
    <definedName name="_xlnm.Print_Area" localSheetId="18">'Tabla No 13. Cal solidez Ctrl'!$E$1:$K$14</definedName>
    <definedName name="_xlnm.Print_Area" localSheetId="19">'Tabla No 14.Cal Solidez conj Ct'!$E$1:$K$6</definedName>
    <definedName name="_xlnm.Print_Area" localSheetId="20">'Tabla No 15. Despl Prob e impa'!$E$1:$K$13</definedName>
    <definedName name="_xlnm.Print_Area" localSheetId="7">'Tabla No 2-Vulnerabildades'!$A$1:$D$92</definedName>
    <definedName name="_xlnm.Print_Area" localSheetId="8">'Tabla No 3- Probabilidad'!$A$1:$H$21</definedName>
    <definedName name="_xlnm.Print_Area" localSheetId="9">'Tabla No 4- Impacto Gestión'!$A$1:$G$35</definedName>
    <definedName name="_xlnm.Print_Area" localSheetId="13">'Tabla No 8 -Tipo Controles'!$E$3:$F$30</definedName>
    <definedName name="_xlnm.Print_Area" localSheetId="14">'Tabla No 9. Ctrl Seguridad Info'!$E$1:$H$120</definedName>
    <definedName name="Compromiso_de_la_información">PARAMETROS!$N$2:$N$14</definedName>
    <definedName name="Compromiso_de_las_funciones">PARAMETROS!$Q$2:$Q$6</definedName>
    <definedName name="ControlesSeguridadGeneral" localSheetId="5">'[1]Tabla No 9. Ctrl Seguridad Info'!#REF!</definedName>
    <definedName name="ControlesSeguridadGeneral" localSheetId="3">'[1]Tabla No 9. Ctrl Seguridad Info'!#REF!</definedName>
    <definedName name="ControlesSeguridadGeneral" localSheetId="15">'Tabla No 10-Variables Diseño Co'!#REF!</definedName>
    <definedName name="ControlesSeguridadGeneral" localSheetId="16">'Tabla No 11.Calificación Diseño'!#REF!</definedName>
    <definedName name="ControlesSeguridadGeneral" localSheetId="17">'Tabla No 12. Cal. ejecución Con'!#REF!</definedName>
    <definedName name="ControlesSeguridadGeneral" localSheetId="18">'Tabla No 13. Cal solidez Ctrl'!#REF!</definedName>
    <definedName name="ControlesSeguridadGeneral" localSheetId="19">'Tabla No 14.Cal Solidez conj Ct'!#REF!</definedName>
    <definedName name="ControlesSeguridadGeneral" localSheetId="20">'Tabla No 15. Despl Prob e impa'!#REF!</definedName>
    <definedName name="ControlesSeguridadGeneral" localSheetId="10">'Tabla No 9. Ctrl Seguridad Info'!#REF!</definedName>
    <definedName name="ControlesSeguridadGeneral" localSheetId="13">'Tabla No 8 -Tipo Controles'!$F$6:$F$28</definedName>
    <definedName name="ControlesSeguridadGeneral">'Tabla No 9. Ctrl Seguridad Info'!#REF!</definedName>
    <definedName name="Corrupción" localSheetId="5">'[1]Tabla No 9. Ctrl Seguridad Info'!#REF!</definedName>
    <definedName name="Corrupción" localSheetId="3">'[1]Tabla No 9. Ctrl Seguridad Info'!#REF!</definedName>
    <definedName name="Corrupción" localSheetId="15">'Tabla No 10-Variables Diseño Co'!#REF!</definedName>
    <definedName name="Corrupción" localSheetId="16">'Tabla No 11.Calificación Diseño'!#REF!</definedName>
    <definedName name="Corrupción" localSheetId="17">'Tabla No 12. Cal. ejecución Con'!#REF!</definedName>
    <definedName name="Corrupción" localSheetId="18">'Tabla No 13. Cal solidez Ctrl'!#REF!</definedName>
    <definedName name="Corrupción" localSheetId="19">'Tabla No 14.Cal Solidez conj Ct'!#REF!</definedName>
    <definedName name="Corrupción" localSheetId="20">'Tabla No 15. Despl Prob e impa'!#REF!</definedName>
    <definedName name="Corrupción" localSheetId="10">'Tabla No 9. Ctrl Seguridad Info'!#REF!</definedName>
    <definedName name="Corrupción" localSheetId="13">'Tabla No 8 -Tipo Controles'!$F$6:$F$28</definedName>
    <definedName name="Corrupción">'Tabla No 9. Ctrl Seguridad Info'!#REF!</definedName>
    <definedName name="Corrupción_">PARAMETROS!$BS$2:$BS$4</definedName>
    <definedName name="Criminal_de_la_computación">PARAMETROS!$S$2:$S$5</definedName>
    <definedName name="Cumplimiento" localSheetId="5">'[1]Tabla No 9. Ctrl Seguridad Info'!#REF!</definedName>
    <definedName name="Cumplimiento" localSheetId="3">'[1]Tabla No 9. Ctrl Seguridad Info'!#REF!</definedName>
    <definedName name="Cumplimiento" localSheetId="15">'Tabla No 10-Variables Diseño Co'!#REF!</definedName>
    <definedName name="Cumplimiento" localSheetId="16">'Tabla No 11.Calificación Diseño'!#REF!</definedName>
    <definedName name="Cumplimiento" localSheetId="17">'Tabla No 12. Cal. ejecución Con'!#REF!</definedName>
    <definedName name="Cumplimiento" localSheetId="18">'Tabla No 13. Cal solidez Ctrl'!#REF!</definedName>
    <definedName name="Cumplimiento" localSheetId="19">'Tabla No 14.Cal Solidez conj Ct'!#REF!</definedName>
    <definedName name="Cumplimiento" localSheetId="20">'Tabla No 15. Despl Prob e impa'!#REF!</definedName>
    <definedName name="Cumplimiento" localSheetId="10">'Tabla No 9. Ctrl Seguridad Info'!#REF!</definedName>
    <definedName name="Cumplimiento" localSheetId="13">'Tabla No 8 -Tipo Controles'!$F$6:$F$28</definedName>
    <definedName name="Cumplimiento">'Tabla No 9. Ctrl Seguridad Info'!#REF!</definedName>
    <definedName name="Cumplimiento_">PARAMETROS!$BP$2:$BP$6</definedName>
    <definedName name="Daño_físico">PARAMETROS!$J$2:$J$7</definedName>
    <definedName name="Espionaje_industrial">PARAMETROS!$U$2:$U$3</definedName>
    <definedName name="Estrategico" localSheetId="5">'[1]Tabla No 9. Ctrl Seguridad Info'!#REF!</definedName>
    <definedName name="Estrategico" localSheetId="3">'[1]Tabla No 9. Ctrl Seguridad Info'!#REF!</definedName>
    <definedName name="Estrategico" localSheetId="15">'Tabla No 10-Variables Diseño Co'!#REF!</definedName>
    <definedName name="Estrategico" localSheetId="16">'Tabla No 11.Calificación Diseño'!#REF!</definedName>
    <definedName name="Estrategico" localSheetId="17">'Tabla No 12. Cal. ejecución Con'!#REF!</definedName>
    <definedName name="Estrategico" localSheetId="18">'Tabla No 13. Cal solidez Ctrl'!#REF!</definedName>
    <definedName name="Estrategico" localSheetId="19">'Tabla No 14.Cal Solidez conj Ct'!#REF!</definedName>
    <definedName name="Estrategico" localSheetId="20">'Tabla No 15. Despl Prob e impa'!#REF!</definedName>
    <definedName name="Estrategico" localSheetId="10">'Tabla No 9. Ctrl Seguridad Info'!#REF!</definedName>
    <definedName name="Estrategico" localSheetId="13">'Tabla No 8 -Tipo Controles'!$F$6:$F$28</definedName>
    <definedName name="Estrategico">'Tabla No 9. Ctrl Seguridad Info'!#REF!</definedName>
    <definedName name="Estrategico_">PARAMETROS!$BL$2:$BL$6</definedName>
    <definedName name="Eventos_naturales">PARAMETROS!$K$2:$K$6</definedName>
    <definedName name="Fallas_técnicas">PARAMETROS!$O$2:$O$7</definedName>
    <definedName name="Financiero" localSheetId="5">'[1]Tabla No 9. Ctrl Seguridad Info'!#REF!</definedName>
    <definedName name="Financiero" localSheetId="3">'[1]Tabla No 9. Ctrl Seguridad Info'!#REF!</definedName>
    <definedName name="Financiero" localSheetId="15">'Tabla No 10-Variables Diseño Co'!#REF!</definedName>
    <definedName name="Financiero" localSheetId="16">'Tabla No 11.Calificación Diseño'!#REF!</definedName>
    <definedName name="Financiero" localSheetId="17">'Tabla No 12. Cal. ejecución Con'!#REF!</definedName>
    <definedName name="Financiero" localSheetId="18">'Tabla No 13. Cal solidez Ctrl'!#REF!</definedName>
    <definedName name="Financiero" localSheetId="19">'Tabla No 14.Cal Solidez conj Ct'!#REF!</definedName>
    <definedName name="Financiero" localSheetId="20">'Tabla No 15. Despl Prob e impa'!#REF!</definedName>
    <definedName name="Financiero" localSheetId="10">'Tabla No 9. Ctrl Seguridad Info'!#REF!</definedName>
    <definedName name="Financiero" localSheetId="13">'Tabla No 8 -Tipo Controles'!$F$6:$F$28</definedName>
    <definedName name="Financiero">'Tabla No 9. Ctrl Seguridad Info'!#REF!</definedName>
    <definedName name="Financiero_">PARAMETROS!$BO$2:$BO$6</definedName>
    <definedName name="Hardware">PARAMETROS!$X$2:$X$20</definedName>
    <definedName name="Imagen" localSheetId="5">'[1]Tabla No 9. Ctrl Seguridad Info'!#REF!</definedName>
    <definedName name="Imagen" localSheetId="3">'[1]Tabla No 9. Ctrl Seguridad Info'!#REF!</definedName>
    <definedName name="Imagen" localSheetId="15">'Tabla No 10-Variables Diseño Co'!#REF!</definedName>
    <definedName name="Imagen" localSheetId="16">'Tabla No 11.Calificación Diseño'!#REF!</definedName>
    <definedName name="Imagen" localSheetId="17">'Tabla No 12. Cal. ejecución Con'!#REF!</definedName>
    <definedName name="Imagen" localSheetId="18">'Tabla No 13. Cal solidez Ctrl'!#REF!</definedName>
    <definedName name="Imagen" localSheetId="19">'Tabla No 14.Cal Solidez conj Ct'!#REF!</definedName>
    <definedName name="Imagen" localSheetId="20">'Tabla No 15. Despl Prob e impa'!#REF!</definedName>
    <definedName name="Imagen" localSheetId="10">'Tabla No 9. Ctrl Seguridad Info'!#REF!</definedName>
    <definedName name="Imagen" localSheetId="13">'Tabla No 8 -Tipo Controles'!$F$6:$F$28</definedName>
    <definedName name="Imagen">'Tabla No 9. Ctrl Seguridad Info'!#REF!</definedName>
    <definedName name="Imagen_">PARAMETROS!$BM$2:$BM$6</definedName>
    <definedName name="Información_Digital">PARAMETROS!$Y$2:$Y$58</definedName>
    <definedName name="Información_Digital_Física">PARAMETROS!$AA$2:$AA$58</definedName>
    <definedName name="Información_Física">PARAMETROS!$Z$2:$Z$36</definedName>
    <definedName name="Instalaciones">PARAMETROS!$AB$2:$AB$6</definedName>
    <definedName name="Intrusos">PARAMETROS!$V$2:$V$3</definedName>
    <definedName name="Operativo" localSheetId="5">'[1]Tabla No 9. Ctrl Seguridad Info'!#REF!</definedName>
    <definedName name="Operativo" localSheetId="3">'[1]Tabla No 9. Ctrl Seguridad Info'!#REF!</definedName>
    <definedName name="Operativo" localSheetId="15">'Tabla No 10-Variables Diseño Co'!#REF!</definedName>
    <definedName name="Operativo" localSheetId="16">'Tabla No 11.Calificación Diseño'!#REF!</definedName>
    <definedName name="Operativo" localSheetId="17">'Tabla No 12. Cal. ejecución Con'!#REF!</definedName>
    <definedName name="Operativo" localSheetId="18">'Tabla No 13. Cal solidez Ctrl'!#REF!</definedName>
    <definedName name="Operativo" localSheetId="19">'Tabla No 14.Cal Solidez conj Ct'!#REF!</definedName>
    <definedName name="Operativo" localSheetId="20">'Tabla No 15. Despl Prob e impa'!#REF!</definedName>
    <definedName name="Operativo" localSheetId="10">'Tabla No 9. Ctrl Seguridad Info'!#REF!</definedName>
    <definedName name="Operativo" localSheetId="13">'Tabla No 8 -Tipo Controles'!$F$6:$F$28</definedName>
    <definedName name="Operativo">'Tabla No 9. Ctrl Seguridad Info'!#REF!</definedName>
    <definedName name="Operativo_">PARAMETROS!$BN$2:$BN$6</definedName>
    <definedName name="Otros">PARAMETROS!$W$2</definedName>
    <definedName name="Otros_">PARAMETROS!$BT$2:$BT$6</definedName>
    <definedName name="Perdida_servicios_esenciales">PARAMETROS!$L$2:$L$4</definedName>
    <definedName name="Perturbación_debida_a_la_radiación">PARAMETROS!$M$2:$M$4</definedName>
    <definedName name="Pirata_informático_intruso_ilegal">PARAMETROS!$R$2:$R$6</definedName>
    <definedName name="Recurso_Humano">PARAMETROS!$AC$2:$AC$9</definedName>
    <definedName name="Seguridad_Digital" localSheetId="15">'Tabla No 10-Variables Diseño Co'!#REF!</definedName>
    <definedName name="Seguridad_Digital" localSheetId="16">'Tabla No 11.Calificación Diseño'!#REF!</definedName>
    <definedName name="Seguridad_Digital" localSheetId="17">'Tabla No 12. Cal. ejecución Con'!#REF!</definedName>
    <definedName name="Seguridad_Digital" localSheetId="18">'Tabla No 13. Cal solidez Ctrl'!#REF!</definedName>
    <definedName name="Seguridad_Digital" localSheetId="19">'Tabla No 14.Cal Solidez conj Ct'!#REF!</definedName>
    <definedName name="Seguridad_Digital" localSheetId="20">'Tabla No 15. Despl Prob e impa'!#REF!</definedName>
    <definedName name="Seguridad_Digital" localSheetId="13">'Tabla No 8 -Tipo Controles'!#REF!</definedName>
    <definedName name="Seguridad_Digital">'Tabla No 9. Ctrl Seguridad Info'!$F$4:$F$117</definedName>
    <definedName name="Servicios">PARAMETROS!$AD$2:$AD$26</definedName>
    <definedName name="Software">PARAMETROS!$AE$2:$AE$26</definedName>
    <definedName name="Tecnología" localSheetId="5">'[1]Tabla No 9. Ctrl Seguridad Info'!#REF!</definedName>
    <definedName name="Tecnología" localSheetId="3">'[1]Tabla No 9. Ctrl Seguridad Info'!#REF!</definedName>
    <definedName name="Tecnología" localSheetId="15">'Tabla No 10-Variables Diseño Co'!#REF!</definedName>
    <definedName name="Tecnología" localSheetId="16">'Tabla No 11.Calificación Diseño'!#REF!</definedName>
    <definedName name="Tecnología" localSheetId="17">'Tabla No 12. Cal. ejecución Con'!#REF!</definedName>
    <definedName name="Tecnología" localSheetId="18">'Tabla No 13. Cal solidez Ctrl'!#REF!</definedName>
    <definedName name="Tecnología" localSheetId="19">'Tabla No 14.Cal Solidez conj Ct'!#REF!</definedName>
    <definedName name="Tecnología" localSheetId="20">'Tabla No 15. Despl Prob e impa'!#REF!</definedName>
    <definedName name="Tecnología" localSheetId="10">'Tabla No 9. Ctrl Seguridad Info'!#REF!</definedName>
    <definedName name="Tecnología" localSheetId="13">'Tabla No 8 -Tipo Controles'!$F$6:$F$28</definedName>
    <definedName name="Tecnología">'Tabla No 9. Ctrl Seguridad Info'!#REF!</definedName>
    <definedName name="Tecnología_">PARAMETROS!$BQ$2:$BQ$6</definedName>
    <definedName name="Terrorismo">PARAMETROS!$T$2:$T$7</definedName>
    <definedName name="_xlnm.Print_Titles" localSheetId="1">'1. Riesgos Gestion y Corrup'!$2:$13</definedName>
    <definedName name="_xlnm.Print_Titles" localSheetId="3">'2. Riesgos Seguridad Inf '!$2:$13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21" i="28" l="1"/>
  <c r="BA20" i="28"/>
  <c r="BA15" i="28" l="1"/>
  <c r="BA14" i="28"/>
  <c r="AT46" i="46" l="1"/>
  <c r="AT30" i="46"/>
  <c r="AT27" i="46"/>
  <c r="AT24" i="46"/>
  <c r="AT22" i="46"/>
  <c r="AT20" i="46"/>
  <c r="AT17" i="46"/>
  <c r="AT14" i="46"/>
  <c r="AH52" i="46" l="1"/>
  <c r="AD52" i="46"/>
  <c r="AB52" i="46"/>
  <c r="Z52" i="46"/>
  <c r="X52" i="46"/>
  <c r="V52" i="46"/>
  <c r="T52" i="46"/>
  <c r="R52" i="46"/>
  <c r="AH51" i="46"/>
  <c r="AD51" i="46"/>
  <c r="AB51" i="46"/>
  <c r="Z51" i="46"/>
  <c r="X51" i="46"/>
  <c r="V51" i="46"/>
  <c r="T51" i="46"/>
  <c r="R51" i="46"/>
  <c r="N51" i="46"/>
  <c r="AH50" i="46"/>
  <c r="AD50" i="46"/>
  <c r="AB50" i="46"/>
  <c r="Z50" i="46"/>
  <c r="X50" i="46"/>
  <c r="V50" i="46"/>
  <c r="T50" i="46"/>
  <c r="R50" i="46"/>
  <c r="AH49" i="46"/>
  <c r="AD49" i="46"/>
  <c r="AB49" i="46"/>
  <c r="Z49" i="46"/>
  <c r="X49" i="46"/>
  <c r="V49" i="46"/>
  <c r="T49" i="46"/>
  <c r="R49" i="46"/>
  <c r="AH48" i="46"/>
  <c r="AD48" i="46"/>
  <c r="AB48" i="46"/>
  <c r="Z48" i="46"/>
  <c r="X48" i="46"/>
  <c r="V48" i="46"/>
  <c r="T48" i="46"/>
  <c r="R48" i="46"/>
  <c r="N48" i="46"/>
  <c r="AH47" i="46"/>
  <c r="AD47" i="46"/>
  <c r="AB47" i="46"/>
  <c r="Z47" i="46"/>
  <c r="X47" i="46"/>
  <c r="V47" i="46"/>
  <c r="T47" i="46"/>
  <c r="R47" i="46"/>
  <c r="AH46" i="46"/>
  <c r="AD46" i="46"/>
  <c r="AB46" i="46"/>
  <c r="Z46" i="46"/>
  <c r="X46" i="46"/>
  <c r="V46" i="46"/>
  <c r="T46" i="46"/>
  <c r="R46" i="46"/>
  <c r="N46" i="46"/>
  <c r="AH45" i="46"/>
  <c r="AD45" i="46"/>
  <c r="AB45" i="46"/>
  <c r="Z45" i="46"/>
  <c r="X45" i="46"/>
  <c r="V45" i="46"/>
  <c r="T45" i="46"/>
  <c r="R45" i="46"/>
  <c r="AH30" i="46"/>
  <c r="AD30" i="46"/>
  <c r="AB30" i="46"/>
  <c r="Z30" i="46"/>
  <c r="X30" i="46"/>
  <c r="V30" i="46"/>
  <c r="T30" i="46"/>
  <c r="R30" i="46"/>
  <c r="N30" i="46"/>
  <c r="AH29" i="46"/>
  <c r="AD29" i="46"/>
  <c r="AB29" i="46"/>
  <c r="Z29" i="46"/>
  <c r="X29" i="46"/>
  <c r="V29" i="46"/>
  <c r="T29" i="46"/>
  <c r="R29" i="46"/>
  <c r="AH28" i="46"/>
  <c r="AD28" i="46"/>
  <c r="AB28" i="46"/>
  <c r="Z28" i="46"/>
  <c r="X28" i="46"/>
  <c r="V28" i="46"/>
  <c r="T28" i="46"/>
  <c r="R28" i="46"/>
  <c r="AH27" i="46"/>
  <c r="AD27" i="46"/>
  <c r="AB27" i="46"/>
  <c r="Z27" i="46"/>
  <c r="X27" i="46"/>
  <c r="V27" i="46"/>
  <c r="T27" i="46"/>
  <c r="R27" i="46"/>
  <c r="N27" i="46"/>
  <c r="AH26" i="46"/>
  <c r="AD26" i="46"/>
  <c r="AB26" i="46"/>
  <c r="Z26" i="46"/>
  <c r="X26" i="46"/>
  <c r="V26" i="46"/>
  <c r="T26" i="46"/>
  <c r="R26" i="46"/>
  <c r="AH25" i="46"/>
  <c r="AD25" i="46"/>
  <c r="AB25" i="46"/>
  <c r="Z25" i="46"/>
  <c r="X25" i="46"/>
  <c r="V25" i="46"/>
  <c r="T25" i="46"/>
  <c r="R25" i="46"/>
  <c r="N25" i="46"/>
  <c r="AH24" i="46"/>
  <c r="AD24" i="46"/>
  <c r="AB24" i="46"/>
  <c r="Z24" i="46"/>
  <c r="X24" i="46"/>
  <c r="V24" i="46"/>
  <c r="T24" i="46"/>
  <c r="R24" i="46"/>
  <c r="N24" i="46"/>
  <c r="AH23" i="46"/>
  <c r="AD23" i="46"/>
  <c r="AB23" i="46"/>
  <c r="Z23" i="46"/>
  <c r="X23" i="46"/>
  <c r="V23" i="46"/>
  <c r="T23" i="46"/>
  <c r="R23" i="46"/>
  <c r="AH22" i="46"/>
  <c r="AD22" i="46"/>
  <c r="AB22" i="46"/>
  <c r="Z22" i="46"/>
  <c r="X22" i="46"/>
  <c r="V22" i="46"/>
  <c r="T22" i="46"/>
  <c r="R22" i="46"/>
  <c r="N22" i="46"/>
  <c r="AK21" i="46"/>
  <c r="AI21" i="46"/>
  <c r="AD21" i="46"/>
  <c r="AB21" i="46"/>
  <c r="Z21" i="46"/>
  <c r="X21" i="46"/>
  <c r="V21" i="46"/>
  <c r="T21" i="46"/>
  <c r="R21" i="46"/>
  <c r="AH20" i="46"/>
  <c r="AD20" i="46"/>
  <c r="AB20" i="46"/>
  <c r="Z20" i="46"/>
  <c r="X20" i="46"/>
  <c r="V20" i="46"/>
  <c r="T20" i="46"/>
  <c r="R20" i="46"/>
  <c r="N20" i="46"/>
  <c r="AK19" i="46"/>
  <c r="AI19" i="46"/>
  <c r="AD19" i="46"/>
  <c r="AB19" i="46"/>
  <c r="Z19" i="46"/>
  <c r="X19" i="46"/>
  <c r="V19" i="46"/>
  <c r="T19" i="46"/>
  <c r="R19" i="46"/>
  <c r="AH18" i="46"/>
  <c r="AD18" i="46"/>
  <c r="AB18" i="46"/>
  <c r="Z18" i="46"/>
  <c r="X18" i="46"/>
  <c r="V18" i="46"/>
  <c r="T18" i="46"/>
  <c r="R18" i="46"/>
  <c r="AH17" i="46"/>
  <c r="AD17" i="46"/>
  <c r="AB17" i="46"/>
  <c r="Z17" i="46"/>
  <c r="X17" i="46"/>
  <c r="V17" i="46"/>
  <c r="T17" i="46"/>
  <c r="R17" i="46"/>
  <c r="N17" i="46"/>
  <c r="AH16" i="46"/>
  <c r="AD16" i="46"/>
  <c r="AB16" i="46"/>
  <c r="Z16" i="46"/>
  <c r="X16" i="46"/>
  <c r="V16" i="46"/>
  <c r="T16" i="46"/>
  <c r="R16" i="46"/>
  <c r="AH15" i="46"/>
  <c r="AD15" i="46"/>
  <c r="AB15" i="46"/>
  <c r="Z15" i="46"/>
  <c r="X15" i="46"/>
  <c r="V15" i="46"/>
  <c r="T15" i="46"/>
  <c r="R15" i="46"/>
  <c r="AH14" i="46"/>
  <c r="AD14" i="46"/>
  <c r="AB14" i="46"/>
  <c r="Z14" i="46"/>
  <c r="X14" i="46"/>
  <c r="V14" i="46"/>
  <c r="T14" i="46"/>
  <c r="R14" i="46"/>
  <c r="N14" i="46"/>
  <c r="AD108" i="28"/>
  <c r="Z108" i="28"/>
  <c r="X108" i="28"/>
  <c r="V108" i="28"/>
  <c r="T108" i="28"/>
  <c r="R108" i="28"/>
  <c r="P108" i="28"/>
  <c r="N108" i="28"/>
  <c r="AT104" i="28"/>
  <c r="AT103" i="28"/>
  <c r="AT102" i="28"/>
  <c r="AT100" i="28"/>
  <c r="AD110" i="28"/>
  <c r="Z110" i="28"/>
  <c r="X110" i="28"/>
  <c r="V110" i="28"/>
  <c r="T110" i="28"/>
  <c r="R110" i="28"/>
  <c r="P110" i="28"/>
  <c r="N110" i="28"/>
  <c r="AD109" i="28"/>
  <c r="Z109" i="28"/>
  <c r="X109" i="28"/>
  <c r="V109" i="28"/>
  <c r="T109" i="28"/>
  <c r="R109" i="28"/>
  <c r="P109" i="28"/>
  <c r="N109" i="28"/>
  <c r="AD107" i="28"/>
  <c r="Z107" i="28"/>
  <c r="X107" i="28"/>
  <c r="V107" i="28"/>
  <c r="T107" i="28"/>
  <c r="R107" i="28"/>
  <c r="P107" i="28"/>
  <c r="N107" i="28"/>
  <c r="J107" i="28"/>
  <c r="AD106" i="28"/>
  <c r="Z106" i="28"/>
  <c r="X106" i="28"/>
  <c r="V106" i="28"/>
  <c r="T106" i="28"/>
  <c r="R106" i="28"/>
  <c r="P106" i="28"/>
  <c r="N106" i="28"/>
  <c r="AD105" i="28"/>
  <c r="Z105" i="28"/>
  <c r="X105" i="28"/>
  <c r="V105" i="28"/>
  <c r="T105" i="28"/>
  <c r="R105" i="28"/>
  <c r="P105" i="28"/>
  <c r="N105" i="28"/>
  <c r="J105" i="28"/>
  <c r="AD104" i="28"/>
  <c r="Z104" i="28"/>
  <c r="X104" i="28"/>
  <c r="V104" i="28"/>
  <c r="T104" i="28"/>
  <c r="R104" i="28"/>
  <c r="P104" i="28"/>
  <c r="N104" i="28"/>
  <c r="AD103" i="28"/>
  <c r="Z103" i="28"/>
  <c r="X103" i="28"/>
  <c r="V103" i="28"/>
  <c r="T103" i="28"/>
  <c r="R103" i="28"/>
  <c r="P103" i="28"/>
  <c r="N103" i="28"/>
  <c r="AD102" i="28"/>
  <c r="Z102" i="28"/>
  <c r="X102" i="28"/>
  <c r="V102" i="28"/>
  <c r="T102" i="28"/>
  <c r="R102" i="28"/>
  <c r="P102" i="28"/>
  <c r="N102" i="28"/>
  <c r="J102" i="28"/>
  <c r="AD95" i="28"/>
  <c r="Z95" i="28"/>
  <c r="X95" i="28"/>
  <c r="V95" i="28"/>
  <c r="T95" i="28"/>
  <c r="R95" i="28"/>
  <c r="P95" i="28"/>
  <c r="N95" i="28"/>
  <c r="AD89" i="28"/>
  <c r="Z89" i="28"/>
  <c r="X89" i="28"/>
  <c r="V89" i="28"/>
  <c r="T89" i="28"/>
  <c r="R89" i="28"/>
  <c r="P89" i="28"/>
  <c r="N89" i="28"/>
  <c r="AD90" i="28"/>
  <c r="Z90" i="28"/>
  <c r="X90" i="28"/>
  <c r="V90" i="28"/>
  <c r="T90" i="28"/>
  <c r="R90" i="28"/>
  <c r="P90" i="28"/>
  <c r="N90" i="28"/>
  <c r="AD91" i="28"/>
  <c r="Z91" i="28"/>
  <c r="X91" i="28"/>
  <c r="V91" i="28"/>
  <c r="T91" i="28"/>
  <c r="R91" i="28"/>
  <c r="P91" i="28"/>
  <c r="N91" i="28"/>
  <c r="AD101" i="28"/>
  <c r="Z101" i="28"/>
  <c r="X101" i="28"/>
  <c r="V101" i="28"/>
  <c r="T101" i="28"/>
  <c r="R101" i="28"/>
  <c r="P101" i="28"/>
  <c r="N101" i="28"/>
  <c r="AQ100" i="28"/>
  <c r="AD100" i="28"/>
  <c r="Z100" i="28"/>
  <c r="X100" i="28"/>
  <c r="V100" i="28"/>
  <c r="T100" i="28"/>
  <c r="R100" i="28"/>
  <c r="P100" i="28"/>
  <c r="N100" i="28"/>
  <c r="J100" i="28"/>
  <c r="AD99" i="28"/>
  <c r="Z99" i="28"/>
  <c r="X99" i="28"/>
  <c r="V99" i="28"/>
  <c r="T99" i="28"/>
  <c r="R99" i="28"/>
  <c r="P99" i="28"/>
  <c r="N99" i="28"/>
  <c r="J99" i="28"/>
  <c r="AD98" i="28"/>
  <c r="Z98" i="28"/>
  <c r="X98" i="28"/>
  <c r="V98" i="28"/>
  <c r="T98" i="28"/>
  <c r="R98" i="28"/>
  <c r="P98" i="28"/>
  <c r="N98" i="28"/>
  <c r="J98" i="28"/>
  <c r="AD97" i="28"/>
  <c r="Z97" i="28"/>
  <c r="X97" i="28"/>
  <c r="V97" i="28"/>
  <c r="T97" i="28"/>
  <c r="R97" i="28"/>
  <c r="P97" i="28"/>
  <c r="N97" i="28"/>
  <c r="AD96" i="28"/>
  <c r="Z96" i="28"/>
  <c r="X96" i="28"/>
  <c r="V96" i="28"/>
  <c r="T96" i="28"/>
  <c r="R96" i="28"/>
  <c r="P96" i="28"/>
  <c r="N96" i="28"/>
  <c r="AD94" i="28"/>
  <c r="Z94" i="28"/>
  <c r="X94" i="28"/>
  <c r="V94" i="28"/>
  <c r="T94" i="28"/>
  <c r="R94" i="28"/>
  <c r="P94" i="28"/>
  <c r="N94" i="28"/>
  <c r="J94" i="28"/>
  <c r="AD93" i="28"/>
  <c r="Z93" i="28"/>
  <c r="X93" i="28"/>
  <c r="V93" i="28"/>
  <c r="T93" i="28"/>
  <c r="R93" i="28"/>
  <c r="P93" i="28"/>
  <c r="N93" i="28"/>
  <c r="AD92" i="28"/>
  <c r="Z92" i="28"/>
  <c r="X92" i="28"/>
  <c r="V92" i="28"/>
  <c r="T92" i="28"/>
  <c r="R92" i="28"/>
  <c r="P92" i="28"/>
  <c r="N92" i="28"/>
  <c r="AD88" i="28"/>
  <c r="Z88" i="28"/>
  <c r="X88" i="28"/>
  <c r="V88" i="28"/>
  <c r="T88" i="28"/>
  <c r="R88" i="28"/>
  <c r="P88" i="28"/>
  <c r="N88" i="28"/>
  <c r="J88" i="28"/>
  <c r="AD87" i="28"/>
  <c r="Z87" i="28"/>
  <c r="X87" i="28"/>
  <c r="V87" i="28"/>
  <c r="T87" i="28"/>
  <c r="R87" i="28"/>
  <c r="P87" i="28"/>
  <c r="N87" i="28"/>
  <c r="J87" i="28"/>
  <c r="J84" i="28"/>
  <c r="AD74" i="28"/>
  <c r="Z74" i="28"/>
  <c r="X74" i="28"/>
  <c r="V74" i="28"/>
  <c r="T74" i="28"/>
  <c r="R74" i="28"/>
  <c r="P74" i="28"/>
  <c r="N74" i="28"/>
  <c r="AD75" i="28"/>
  <c r="Z75" i="28"/>
  <c r="X75" i="28"/>
  <c r="V75" i="28"/>
  <c r="T75" i="28"/>
  <c r="R75" i="28"/>
  <c r="P75" i="28"/>
  <c r="N75" i="28"/>
  <c r="AD86" i="28"/>
  <c r="Z86" i="28"/>
  <c r="X86" i="28"/>
  <c r="V86" i="28"/>
  <c r="T86" i="28"/>
  <c r="R86" i="28"/>
  <c r="P86" i="28"/>
  <c r="N86" i="28"/>
  <c r="AQ85" i="28"/>
  <c r="AD85" i="28"/>
  <c r="Z85" i="28"/>
  <c r="X85" i="28"/>
  <c r="V85" i="28"/>
  <c r="T85" i="28"/>
  <c r="R85" i="28"/>
  <c r="P85" i="28"/>
  <c r="N85" i="28"/>
  <c r="J85" i="28"/>
  <c r="AD84" i="28"/>
  <c r="Z84" i="28"/>
  <c r="X84" i="28"/>
  <c r="V84" i="28"/>
  <c r="T84" i="28"/>
  <c r="R84" i="28"/>
  <c r="P84" i="28"/>
  <c r="N84" i="28"/>
  <c r="AD83" i="28"/>
  <c r="Z83" i="28"/>
  <c r="X83" i="28"/>
  <c r="V83" i="28"/>
  <c r="T83" i="28"/>
  <c r="R83" i="28"/>
  <c r="P83" i="28"/>
  <c r="N83" i="28"/>
  <c r="AD82" i="28"/>
  <c r="Z82" i="28"/>
  <c r="X82" i="28"/>
  <c r="V82" i="28"/>
  <c r="T82" i="28"/>
  <c r="R82" i="28"/>
  <c r="P82" i="28"/>
  <c r="N82" i="28"/>
  <c r="AD81" i="28"/>
  <c r="Z81" i="28"/>
  <c r="X81" i="28"/>
  <c r="V81" i="28"/>
  <c r="T81" i="28"/>
  <c r="R81" i="28"/>
  <c r="P81" i="28"/>
  <c r="N81" i="28"/>
  <c r="J81" i="28"/>
  <c r="AD80" i="28"/>
  <c r="Z80" i="28"/>
  <c r="X80" i="28"/>
  <c r="V80" i="28"/>
  <c r="T80" i="28"/>
  <c r="R80" i="28"/>
  <c r="P80" i="28"/>
  <c r="N80" i="28"/>
  <c r="AD79" i="28"/>
  <c r="Z79" i="28"/>
  <c r="X79" i="28"/>
  <c r="V79" i="28"/>
  <c r="T79" i="28"/>
  <c r="R79" i="28"/>
  <c r="P79" i="28"/>
  <c r="N79" i="28"/>
  <c r="AD78" i="28"/>
  <c r="Z78" i="28"/>
  <c r="X78" i="28"/>
  <c r="V78" i="28"/>
  <c r="T78" i="28"/>
  <c r="R78" i="28"/>
  <c r="P78" i="28"/>
  <c r="N78" i="28"/>
  <c r="J78" i="28"/>
  <c r="AD77" i="28"/>
  <c r="Z77" i="28"/>
  <c r="X77" i="28"/>
  <c r="V77" i="28"/>
  <c r="T77" i="28"/>
  <c r="R77" i="28"/>
  <c r="P77" i="28"/>
  <c r="N77" i="28"/>
  <c r="AD76" i="28"/>
  <c r="Z76" i="28"/>
  <c r="X76" i="28"/>
  <c r="V76" i="28"/>
  <c r="T76" i="28"/>
  <c r="R76" i="28"/>
  <c r="P76" i="28"/>
  <c r="N76" i="28"/>
  <c r="AD73" i="28"/>
  <c r="Z73" i="28"/>
  <c r="X73" i="28"/>
  <c r="V73" i="28"/>
  <c r="T73" i="28"/>
  <c r="R73" i="28"/>
  <c r="P73" i="28"/>
  <c r="N73" i="28"/>
  <c r="J73" i="28"/>
  <c r="AQ72" i="28"/>
  <c r="AD72" i="28"/>
  <c r="Z72" i="28"/>
  <c r="X72" i="28"/>
  <c r="V72" i="28"/>
  <c r="T72" i="28"/>
  <c r="R72" i="28"/>
  <c r="P72" i="28"/>
  <c r="N72" i="28"/>
  <c r="J72" i="28"/>
  <c r="AD71" i="28"/>
  <c r="Z71" i="28"/>
  <c r="X71" i="28"/>
  <c r="V71" i="28"/>
  <c r="T71" i="28"/>
  <c r="R71" i="28"/>
  <c r="P71" i="28"/>
  <c r="N71" i="28"/>
  <c r="AD70" i="28"/>
  <c r="Z70" i="28"/>
  <c r="X70" i="28"/>
  <c r="V70" i="28"/>
  <c r="T70" i="28"/>
  <c r="R70" i="28"/>
  <c r="P70" i="28"/>
  <c r="N70" i="28"/>
  <c r="AD69" i="28"/>
  <c r="Z69" i="28"/>
  <c r="X69" i="28"/>
  <c r="V69" i="28"/>
  <c r="T69" i="28"/>
  <c r="R69" i="28"/>
  <c r="P69" i="28"/>
  <c r="N69" i="28"/>
  <c r="J69" i="28"/>
  <c r="AE28" i="46" l="1"/>
  <c r="AF28" i="46" s="1"/>
  <c r="AI28" i="46" s="1"/>
  <c r="AE30" i="46"/>
  <c r="AF30" i="46" s="1"/>
  <c r="AI30" i="46" s="1"/>
  <c r="AE51" i="46"/>
  <c r="AF51" i="46" s="1"/>
  <c r="AI51" i="46" s="1"/>
  <c r="AE52" i="46"/>
  <c r="AF52" i="46" s="1"/>
  <c r="AI52" i="46" s="1"/>
  <c r="AE17" i="46"/>
  <c r="AF17" i="46" s="1"/>
  <c r="AI17" i="46" s="1"/>
  <c r="AE18" i="46"/>
  <c r="AF18" i="46" s="1"/>
  <c r="AI18" i="46" s="1"/>
  <c r="AE20" i="46"/>
  <c r="AF20" i="46" s="1"/>
  <c r="AI20" i="46" s="1"/>
  <c r="AE22" i="46"/>
  <c r="AF22" i="46" s="1"/>
  <c r="AI22" i="46" s="1"/>
  <c r="AE25" i="46"/>
  <c r="AF25" i="46" s="1"/>
  <c r="AI25" i="46" s="1"/>
  <c r="AE45" i="46"/>
  <c r="AF45" i="46" s="1"/>
  <c r="AI45" i="46" s="1"/>
  <c r="AE46" i="46"/>
  <c r="AF46" i="46" s="1"/>
  <c r="AI46" i="46" s="1"/>
  <c r="AE49" i="46"/>
  <c r="AF49" i="46" s="1"/>
  <c r="AI49" i="46" s="1"/>
  <c r="AE23" i="46"/>
  <c r="AF23" i="46" s="1"/>
  <c r="AI23" i="46" s="1"/>
  <c r="AE29" i="46"/>
  <c r="AF29" i="46" s="1"/>
  <c r="AI29" i="46" s="1"/>
  <c r="AE48" i="46"/>
  <c r="AF48" i="46" s="1"/>
  <c r="AI48" i="46" s="1"/>
  <c r="AE14" i="46"/>
  <c r="AF14" i="46" s="1"/>
  <c r="AI14" i="46" s="1"/>
  <c r="AE15" i="46"/>
  <c r="AF15" i="46" s="1"/>
  <c r="AI15" i="46" s="1"/>
  <c r="AE16" i="46"/>
  <c r="AF16" i="46" s="1"/>
  <c r="AI16" i="46" s="1"/>
  <c r="AE24" i="46"/>
  <c r="AF24" i="46" s="1"/>
  <c r="AI24" i="46" s="1"/>
  <c r="AE26" i="46"/>
  <c r="AF26" i="46" s="1"/>
  <c r="AI26" i="46" s="1"/>
  <c r="AE27" i="46"/>
  <c r="AF27" i="46" s="1"/>
  <c r="AI27" i="46" s="1"/>
  <c r="AE47" i="46"/>
  <c r="AF47" i="46" s="1"/>
  <c r="AI47" i="46" s="1"/>
  <c r="AE50" i="46"/>
  <c r="AF50" i="46" s="1"/>
  <c r="AI50" i="46" s="1"/>
  <c r="AA108" i="28"/>
  <c r="AB108" i="28" s="1"/>
  <c r="AE108" i="28" s="1"/>
  <c r="AH108" i="28" s="1"/>
  <c r="AK20" i="46"/>
  <c r="AM20" i="46" s="1"/>
  <c r="AN20" i="46" s="1"/>
  <c r="AQ20" i="46" s="1"/>
  <c r="AK47" i="46"/>
  <c r="AK49" i="46"/>
  <c r="AK15" i="46"/>
  <c r="AK25" i="46"/>
  <c r="AK23" i="46"/>
  <c r="AK52" i="46"/>
  <c r="AK14" i="46"/>
  <c r="AK16" i="46"/>
  <c r="AK26" i="46"/>
  <c r="AK45" i="46"/>
  <c r="AK24" i="46"/>
  <c r="AM24" i="46" s="1"/>
  <c r="AN24" i="46" s="1"/>
  <c r="AQ24" i="46" s="1"/>
  <c r="AK46" i="46"/>
  <c r="AK50" i="46"/>
  <c r="AK29" i="46"/>
  <c r="AK48" i="46"/>
  <c r="AM48" i="46" s="1"/>
  <c r="AN48" i="46" s="1"/>
  <c r="AQ48" i="46" s="1"/>
  <c r="AK17" i="46"/>
  <c r="AK18" i="46"/>
  <c r="AK28" i="46"/>
  <c r="AK30" i="46"/>
  <c r="AM30" i="46" s="1"/>
  <c r="AN30" i="46" s="1"/>
  <c r="AQ30" i="46" s="1"/>
  <c r="AK22" i="46"/>
  <c r="AK51" i="46"/>
  <c r="AM51" i="46" s="1"/>
  <c r="AN51" i="46" s="1"/>
  <c r="AQ51" i="46" s="1"/>
  <c r="AK27" i="46"/>
  <c r="AM27" i="46" s="1"/>
  <c r="AN27" i="46" s="1"/>
  <c r="AQ27" i="46" s="1"/>
  <c r="AA107" i="28"/>
  <c r="AB107" i="28" s="1"/>
  <c r="AE107" i="28" s="1"/>
  <c r="AH107" i="28" s="1"/>
  <c r="AA110" i="28"/>
  <c r="AB110" i="28" s="1"/>
  <c r="AE110" i="28" s="1"/>
  <c r="AF110" i="28" s="1"/>
  <c r="AG110" i="28" s="1"/>
  <c r="AA104" i="28"/>
  <c r="AB104" i="28" s="1"/>
  <c r="AE104" i="28" s="1"/>
  <c r="AH104" i="28" s="1"/>
  <c r="AA105" i="28"/>
  <c r="AB105" i="28" s="1"/>
  <c r="AE105" i="28" s="1"/>
  <c r="AF105" i="28" s="1"/>
  <c r="AG105" i="28" s="1"/>
  <c r="AA109" i="28"/>
  <c r="AB109" i="28" s="1"/>
  <c r="AE109" i="28" s="1"/>
  <c r="AH109" i="28" s="1"/>
  <c r="AA103" i="28"/>
  <c r="AB103" i="28" s="1"/>
  <c r="AE103" i="28" s="1"/>
  <c r="AF103" i="28" s="1"/>
  <c r="AG103" i="28" s="1"/>
  <c r="AA91" i="28"/>
  <c r="AB91" i="28" s="1"/>
  <c r="AE91" i="28" s="1"/>
  <c r="AH91" i="28" s="1"/>
  <c r="AA90" i="28"/>
  <c r="AB90" i="28" s="1"/>
  <c r="AE90" i="28" s="1"/>
  <c r="AF90" i="28" s="1"/>
  <c r="AG90" i="28" s="1"/>
  <c r="AA89" i="28"/>
  <c r="AB89" i="28" s="1"/>
  <c r="AE89" i="28" s="1"/>
  <c r="AH89" i="28" s="1"/>
  <c r="AA106" i="28"/>
  <c r="AB106" i="28" s="1"/>
  <c r="AE106" i="28" s="1"/>
  <c r="AF106" i="28" s="1"/>
  <c r="AG106" i="28" s="1"/>
  <c r="AA102" i="28"/>
  <c r="AB102" i="28" s="1"/>
  <c r="AE102" i="28" s="1"/>
  <c r="AF102" i="28" s="1"/>
  <c r="AG102" i="28" s="1"/>
  <c r="AA95" i="28"/>
  <c r="AB95" i="28" s="1"/>
  <c r="AE95" i="28" s="1"/>
  <c r="AH95" i="28" s="1"/>
  <c r="AA87" i="28"/>
  <c r="AB87" i="28" s="1"/>
  <c r="AE87" i="28" s="1"/>
  <c r="AH87" i="28" s="1"/>
  <c r="AA96" i="28"/>
  <c r="AB96" i="28" s="1"/>
  <c r="AE96" i="28" s="1"/>
  <c r="AF96" i="28" s="1"/>
  <c r="AG96" i="28" s="1"/>
  <c r="AA98" i="28"/>
  <c r="AB98" i="28" s="1"/>
  <c r="AE98" i="28" s="1"/>
  <c r="AH98" i="28" s="1"/>
  <c r="AA88" i="28"/>
  <c r="AB88" i="28" s="1"/>
  <c r="AE88" i="28" s="1"/>
  <c r="AH88" i="28" s="1"/>
  <c r="AA101" i="28"/>
  <c r="AB101" i="28" s="1"/>
  <c r="AE101" i="28" s="1"/>
  <c r="AF101" i="28" s="1"/>
  <c r="AG101" i="28" s="1"/>
  <c r="AA99" i="28"/>
  <c r="AB99" i="28" s="1"/>
  <c r="AE99" i="28" s="1"/>
  <c r="AF99" i="28" s="1"/>
  <c r="AG99" i="28" s="1"/>
  <c r="AA92" i="28"/>
  <c r="AB92" i="28" s="1"/>
  <c r="AE92" i="28" s="1"/>
  <c r="AH92" i="28" s="1"/>
  <c r="AA93" i="28"/>
  <c r="AB93" i="28" s="1"/>
  <c r="AE93" i="28" s="1"/>
  <c r="AH93" i="28" s="1"/>
  <c r="AA75" i="28"/>
  <c r="AB75" i="28" s="1"/>
  <c r="AE75" i="28" s="1"/>
  <c r="AH75" i="28" s="1"/>
  <c r="AA74" i="28"/>
  <c r="AB74" i="28" s="1"/>
  <c r="AE74" i="28" s="1"/>
  <c r="AH74" i="28" s="1"/>
  <c r="AA94" i="28"/>
  <c r="AB94" i="28" s="1"/>
  <c r="AE94" i="28" s="1"/>
  <c r="AH94" i="28" s="1"/>
  <c r="AA100" i="28"/>
  <c r="AB100" i="28" s="1"/>
  <c r="AE100" i="28" s="1"/>
  <c r="AH100" i="28" s="1"/>
  <c r="AA97" i="28"/>
  <c r="AB97" i="28" s="1"/>
  <c r="AE97" i="28" s="1"/>
  <c r="AH97" i="28" s="1"/>
  <c r="AA70" i="28"/>
  <c r="AB70" i="28" s="1"/>
  <c r="AE70" i="28" s="1"/>
  <c r="AH70" i="28" s="1"/>
  <c r="AA79" i="28"/>
  <c r="AB79" i="28" s="1"/>
  <c r="AE79" i="28" s="1"/>
  <c r="AH79" i="28" s="1"/>
  <c r="AA81" i="28"/>
  <c r="AB81" i="28" s="1"/>
  <c r="AE81" i="28" s="1"/>
  <c r="AF81" i="28" s="1"/>
  <c r="AG81" i="28" s="1"/>
  <c r="AA83" i="28"/>
  <c r="AB83" i="28" s="1"/>
  <c r="AE83" i="28" s="1"/>
  <c r="AH83" i="28" s="1"/>
  <c r="AA73" i="28"/>
  <c r="AB73" i="28" s="1"/>
  <c r="AE73" i="28" s="1"/>
  <c r="AH73" i="28" s="1"/>
  <c r="AA69" i="28"/>
  <c r="AB69" i="28" s="1"/>
  <c r="AE69" i="28" s="1"/>
  <c r="AF69" i="28" s="1"/>
  <c r="AG69" i="28" s="1"/>
  <c r="AA84" i="28"/>
  <c r="AB84" i="28" s="1"/>
  <c r="AE84" i="28" s="1"/>
  <c r="AF84" i="28" s="1"/>
  <c r="AG84" i="28" s="1"/>
  <c r="AA86" i="28"/>
  <c r="AB86" i="28" s="1"/>
  <c r="AE86" i="28" s="1"/>
  <c r="AF86" i="28" s="1"/>
  <c r="AG86" i="28" s="1"/>
  <c r="AA76" i="28"/>
  <c r="AB76" i="28" s="1"/>
  <c r="AE76" i="28" s="1"/>
  <c r="AF76" i="28" s="1"/>
  <c r="AG76" i="28" s="1"/>
  <c r="AA78" i="28"/>
  <c r="AB78" i="28" s="1"/>
  <c r="AE78" i="28" s="1"/>
  <c r="AH78" i="28" s="1"/>
  <c r="AA71" i="28"/>
  <c r="AB71" i="28" s="1"/>
  <c r="AE71" i="28" s="1"/>
  <c r="AH71" i="28" s="1"/>
  <c r="AA82" i="28"/>
  <c r="AB82" i="28" s="1"/>
  <c r="AE82" i="28" s="1"/>
  <c r="AF82" i="28" s="1"/>
  <c r="AG82" i="28" s="1"/>
  <c r="AA77" i="28"/>
  <c r="AB77" i="28" s="1"/>
  <c r="AE77" i="28" s="1"/>
  <c r="AH77" i="28" s="1"/>
  <c r="AA80" i="28"/>
  <c r="AB80" i="28" s="1"/>
  <c r="AE80" i="28" s="1"/>
  <c r="AH80" i="28" s="1"/>
  <c r="AA85" i="28"/>
  <c r="AB85" i="28" s="1"/>
  <c r="AE85" i="28" s="1"/>
  <c r="AH85" i="28" s="1"/>
  <c r="AA72" i="28"/>
  <c r="AB72" i="28" s="1"/>
  <c r="AE72" i="28" s="1"/>
  <c r="AH72" i="28" s="1"/>
  <c r="C8" i="13"/>
  <c r="AM17" i="46" l="1"/>
  <c r="AN17" i="46" s="1"/>
  <c r="AQ17" i="46" s="1"/>
  <c r="AM46" i="46"/>
  <c r="AN46" i="46" s="1"/>
  <c r="AQ46" i="46" s="1"/>
  <c r="AM25" i="46"/>
  <c r="AN25" i="46" s="1"/>
  <c r="AQ25" i="46" s="1"/>
  <c r="AF108" i="28"/>
  <c r="AG108" i="28" s="1"/>
  <c r="AH110" i="28"/>
  <c r="AH105" i="28"/>
  <c r="AF104" i="28"/>
  <c r="AG104" i="28" s="1"/>
  <c r="AI102" i="28" s="1"/>
  <c r="AJ102" i="28" s="1"/>
  <c r="AM102" i="28" s="1"/>
  <c r="AH102" i="28"/>
  <c r="AF91" i="28"/>
  <c r="AG91" i="28" s="1"/>
  <c r="AF89" i="28"/>
  <c r="AG89" i="28" s="1"/>
  <c r="AH90" i="28"/>
  <c r="AF107" i="28"/>
  <c r="AG107" i="28" s="1"/>
  <c r="AU46" i="46"/>
  <c r="AV46" i="46" s="1"/>
  <c r="AU30" i="46"/>
  <c r="AU24" i="46"/>
  <c r="AV24" i="46" s="1"/>
  <c r="AM14" i="46"/>
  <c r="AN14" i="46" s="1"/>
  <c r="AQ14" i="46" s="1"/>
  <c r="AU27" i="46"/>
  <c r="AV27" i="46" s="1"/>
  <c r="AM22" i="46"/>
  <c r="AN22" i="46" s="1"/>
  <c r="AQ22" i="46" s="1"/>
  <c r="AU48" i="46"/>
  <c r="AT48" i="46"/>
  <c r="AU51" i="46"/>
  <c r="AT51" i="46"/>
  <c r="AU17" i="46"/>
  <c r="AV17" i="46" s="1"/>
  <c r="AU25" i="46"/>
  <c r="AT25" i="46"/>
  <c r="AU20" i="46"/>
  <c r="AF94" i="28"/>
  <c r="AG94" i="28" s="1"/>
  <c r="AF98" i="28"/>
  <c r="AG98" i="28" s="1"/>
  <c r="AI98" i="28" s="1"/>
  <c r="AJ98" i="28" s="1"/>
  <c r="AM98" i="28" s="1"/>
  <c r="AH103" i="28"/>
  <c r="AF109" i="28"/>
  <c r="AG109" i="28" s="1"/>
  <c r="AH106" i="28"/>
  <c r="AI105" i="28"/>
  <c r="AJ105" i="28" s="1"/>
  <c r="AM105" i="28" s="1"/>
  <c r="AN105" i="28" s="1"/>
  <c r="AP105" i="28" s="1"/>
  <c r="AF75" i="28"/>
  <c r="AG75" i="28" s="1"/>
  <c r="AH99" i="28"/>
  <c r="AH101" i="28"/>
  <c r="AF100" i="28"/>
  <c r="AG100" i="28" s="1"/>
  <c r="AI100" i="28" s="1"/>
  <c r="AJ100" i="28" s="1"/>
  <c r="AM100" i="28" s="1"/>
  <c r="AF87" i="28"/>
  <c r="AG87" i="28" s="1"/>
  <c r="AI87" i="28" s="1"/>
  <c r="AJ87" i="28" s="1"/>
  <c r="AM87" i="28" s="1"/>
  <c r="AF95" i="28"/>
  <c r="AG95" i="28" s="1"/>
  <c r="AF74" i="28"/>
  <c r="AG74" i="28" s="1"/>
  <c r="AF88" i="28"/>
  <c r="AG88" i="28" s="1"/>
  <c r="AH81" i="28"/>
  <c r="AH96" i="28"/>
  <c r="AF93" i="28"/>
  <c r="AG93" i="28" s="1"/>
  <c r="AF97" i="28"/>
  <c r="AG97" i="28" s="1"/>
  <c r="AF92" i="28"/>
  <c r="AG92" i="28" s="1"/>
  <c r="AF78" i="28"/>
  <c r="AG78" i="28" s="1"/>
  <c r="AI99" i="28"/>
  <c r="AJ99" i="28" s="1"/>
  <c r="AM99" i="28" s="1"/>
  <c r="AO99" i="28" s="1"/>
  <c r="AQ99" i="28" s="1"/>
  <c r="AF73" i="28"/>
  <c r="AG73" i="28" s="1"/>
  <c r="AF71" i="28"/>
  <c r="AG71" i="28" s="1"/>
  <c r="AH69" i="28"/>
  <c r="AF70" i="28"/>
  <c r="AG70" i="28" s="1"/>
  <c r="AF79" i="28"/>
  <c r="AG79" i="28" s="1"/>
  <c r="AF85" i="28"/>
  <c r="AG85" i="28" s="1"/>
  <c r="AH82" i="28"/>
  <c r="AF72" i="28"/>
  <c r="AG72" i="28" s="1"/>
  <c r="AI72" i="28" s="1"/>
  <c r="AJ72" i="28" s="1"/>
  <c r="AM72" i="28" s="1"/>
  <c r="AI84" i="28"/>
  <c r="AJ84" i="28" s="1"/>
  <c r="AM84" i="28" s="1"/>
  <c r="AN84" i="28" s="1"/>
  <c r="AP84" i="28" s="1"/>
  <c r="AH76" i="28"/>
  <c r="AF77" i="28"/>
  <c r="AG77" i="28" s="1"/>
  <c r="AF83" i="28"/>
  <c r="AG83" i="28" s="1"/>
  <c r="AI81" i="28" s="1"/>
  <c r="AJ81" i="28" s="1"/>
  <c r="AM81" i="28" s="1"/>
  <c r="AF80" i="28"/>
  <c r="AG80" i="28" s="1"/>
  <c r="AH84" i="28"/>
  <c r="AH86" i="28"/>
  <c r="I8" i="13"/>
  <c r="I9" i="13"/>
  <c r="I10" i="13"/>
  <c r="I11" i="13"/>
  <c r="I12" i="13"/>
  <c r="I13" i="13"/>
  <c r="I14" i="13"/>
  <c r="I15" i="13"/>
  <c r="I16" i="13"/>
  <c r="I17" i="13"/>
  <c r="I7" i="13"/>
  <c r="E26" i="43"/>
  <c r="AV25" i="46" l="1"/>
  <c r="AV51" i="46"/>
  <c r="AI107" i="28"/>
  <c r="AJ107" i="28" s="1"/>
  <c r="AM107" i="28" s="1"/>
  <c r="AO107" i="28" s="1"/>
  <c r="AQ107" i="28" s="1"/>
  <c r="AU14" i="46"/>
  <c r="AV14" i="46" s="1"/>
  <c r="AV20" i="46"/>
  <c r="AV48" i="46"/>
  <c r="AV30" i="46"/>
  <c r="AU22" i="46"/>
  <c r="AO105" i="28"/>
  <c r="AQ105" i="28" s="1"/>
  <c r="AR105" i="28" s="1"/>
  <c r="AN102" i="28"/>
  <c r="AP102" i="28" s="1"/>
  <c r="AO102" i="28"/>
  <c r="AQ102" i="28" s="1"/>
  <c r="AI94" i="28"/>
  <c r="AJ94" i="28" s="1"/>
  <c r="AM94" i="28" s="1"/>
  <c r="AN94" i="28" s="1"/>
  <c r="AP94" i="28" s="1"/>
  <c r="AI88" i="28"/>
  <c r="AJ88" i="28" s="1"/>
  <c r="AM88" i="28" s="1"/>
  <c r="AN88" i="28" s="1"/>
  <c r="AP88" i="28" s="1"/>
  <c r="AN99" i="28"/>
  <c r="AO100" i="28"/>
  <c r="AN100" i="28"/>
  <c r="AO98" i="28"/>
  <c r="AQ98" i="28" s="1"/>
  <c r="AN98" i="28"/>
  <c r="AP98" i="28" s="1"/>
  <c r="AO87" i="28"/>
  <c r="AQ87" i="28" s="1"/>
  <c r="AN87" i="28"/>
  <c r="AP87" i="28" s="1"/>
  <c r="AI73" i="28"/>
  <c r="AJ73" i="28" s="1"/>
  <c r="AM73" i="28" s="1"/>
  <c r="AN73" i="28" s="1"/>
  <c r="AP73" i="28" s="1"/>
  <c r="AO84" i="28"/>
  <c r="AQ84" i="28" s="1"/>
  <c r="AR84" i="28" s="1"/>
  <c r="AI69" i="28"/>
  <c r="AJ69" i="28" s="1"/>
  <c r="AM69" i="28" s="1"/>
  <c r="AO69" i="28" s="1"/>
  <c r="AQ69" i="28" s="1"/>
  <c r="AI85" i="28"/>
  <c r="AJ85" i="28" s="1"/>
  <c r="AM85" i="28" s="1"/>
  <c r="AN85" i="28" s="1"/>
  <c r="AI78" i="28"/>
  <c r="AJ78" i="28" s="1"/>
  <c r="AM78" i="28" s="1"/>
  <c r="AO78" i="28" s="1"/>
  <c r="AQ78" i="28" s="1"/>
  <c r="AN81" i="28"/>
  <c r="AP81" i="28" s="1"/>
  <c r="AO81" i="28"/>
  <c r="AQ81" i="28" s="1"/>
  <c r="AO72" i="28"/>
  <c r="AN72" i="28"/>
  <c r="U5" i="43"/>
  <c r="S5" i="43"/>
  <c r="C17" i="13"/>
  <c r="C16" i="13"/>
  <c r="C15" i="13"/>
  <c r="C14" i="13"/>
  <c r="Q5" i="43"/>
  <c r="O5" i="43"/>
  <c r="M5" i="43"/>
  <c r="K5" i="43"/>
  <c r="I5" i="43"/>
  <c r="G5" i="43"/>
  <c r="E5" i="43"/>
  <c r="C7" i="13"/>
  <c r="U26" i="43"/>
  <c r="U27" i="43" s="1"/>
  <c r="S26" i="43"/>
  <c r="S27" i="43" s="1"/>
  <c r="Q26" i="43"/>
  <c r="Q27" i="43" s="1"/>
  <c r="O26" i="43"/>
  <c r="O27" i="43" s="1"/>
  <c r="M26" i="43"/>
  <c r="M27" i="43" s="1"/>
  <c r="K26" i="43"/>
  <c r="K27" i="43" s="1"/>
  <c r="I26" i="43"/>
  <c r="I27" i="43" s="1"/>
  <c r="G26" i="43"/>
  <c r="G27" i="43" s="1"/>
  <c r="E27" i="43"/>
  <c r="AN107" i="28" l="1"/>
  <c r="AP107" i="28" s="1"/>
  <c r="AR107" i="28" s="1"/>
  <c r="AR102" i="28"/>
  <c r="AP85" i="28"/>
  <c r="AR85" i="28" s="1"/>
  <c r="AP100" i="28"/>
  <c r="AR100" i="28" s="1"/>
  <c r="AP99" i="28"/>
  <c r="AR99" i="28" s="1"/>
  <c r="AP72" i="28"/>
  <c r="AR72" i="28" s="1"/>
  <c r="AV22" i="46"/>
  <c r="AO94" i="28"/>
  <c r="AQ94" i="28" s="1"/>
  <c r="AR94" i="28" s="1"/>
  <c r="AR98" i="28"/>
  <c r="AO88" i="28"/>
  <c r="AQ88" i="28" s="1"/>
  <c r="AR88" i="28" s="1"/>
  <c r="AR87" i="28"/>
  <c r="AO73" i="28"/>
  <c r="AQ73" i="28" s="1"/>
  <c r="AR73" i="28" s="1"/>
  <c r="AR81" i="28"/>
  <c r="AN69" i="28"/>
  <c r="AO85" i="28"/>
  <c r="AN78" i="28"/>
  <c r="AP78" i="28" l="1"/>
  <c r="AR78" i="28" s="1"/>
  <c r="AP69" i="28"/>
  <c r="AR69" i="28" s="1"/>
  <c r="C13" i="13"/>
  <c r="C12" i="13"/>
  <c r="C11" i="13"/>
  <c r="C10" i="13"/>
  <c r="C9" i="13"/>
  <c r="J14" i="28" l="1"/>
  <c r="AQ20" i="28"/>
  <c r="AQ54" i="28"/>
  <c r="J54" i="28"/>
  <c r="J53" i="28"/>
  <c r="J38" i="28"/>
  <c r="J23" i="28"/>
  <c r="J21" i="28"/>
  <c r="J20" i="28"/>
  <c r="J19" i="28"/>
  <c r="J18" i="28"/>
  <c r="J16" i="28"/>
  <c r="J15" i="28"/>
  <c r="N15" i="28"/>
  <c r="P15" i="28"/>
  <c r="R15" i="28"/>
  <c r="T15" i="28"/>
  <c r="V15" i="28"/>
  <c r="X15" i="28"/>
  <c r="Z15" i="28"/>
  <c r="AD15" i="28"/>
  <c r="AA15" i="28" l="1"/>
  <c r="N14" i="28"/>
  <c r="P14" i="28"/>
  <c r="R14" i="28"/>
  <c r="T14" i="28"/>
  <c r="V14" i="28"/>
  <c r="X14" i="28"/>
  <c r="Z14" i="28"/>
  <c r="AD14" i="28"/>
  <c r="AD54" i="28"/>
  <c r="Z54" i="28"/>
  <c r="X54" i="28"/>
  <c r="V54" i="28"/>
  <c r="T54" i="28"/>
  <c r="R54" i="28"/>
  <c r="P54" i="28"/>
  <c r="N54" i="28"/>
  <c r="AD53" i="28"/>
  <c r="Z53" i="28"/>
  <c r="X53" i="28"/>
  <c r="V53" i="28"/>
  <c r="T53" i="28"/>
  <c r="R53" i="28"/>
  <c r="P53" i="28"/>
  <c r="N53" i="28"/>
  <c r="AD38" i="28"/>
  <c r="Z38" i="28"/>
  <c r="X38" i="28"/>
  <c r="V38" i="28"/>
  <c r="T38" i="28"/>
  <c r="R38" i="28"/>
  <c r="P38" i="28"/>
  <c r="N38" i="28"/>
  <c r="AD23" i="28"/>
  <c r="Z23" i="28"/>
  <c r="X23" i="28"/>
  <c r="V23" i="28"/>
  <c r="T23" i="28"/>
  <c r="R23" i="28"/>
  <c r="P23" i="28"/>
  <c r="N23" i="28"/>
  <c r="AD22" i="28"/>
  <c r="Z22" i="28"/>
  <c r="X22" i="28"/>
  <c r="V22" i="28"/>
  <c r="T22" i="28"/>
  <c r="R22" i="28"/>
  <c r="P22" i="28"/>
  <c r="N22" i="28"/>
  <c r="AD21" i="28"/>
  <c r="Z21" i="28"/>
  <c r="X21" i="28"/>
  <c r="V21" i="28"/>
  <c r="T21" i="28"/>
  <c r="R21" i="28"/>
  <c r="P21" i="28"/>
  <c r="N21" i="28"/>
  <c r="AD20" i="28"/>
  <c r="Z20" i="28"/>
  <c r="X20" i="28"/>
  <c r="V20" i="28"/>
  <c r="T20" i="28"/>
  <c r="R20" i="28"/>
  <c r="P20" i="28"/>
  <c r="N20" i="28"/>
  <c r="AD19" i="28"/>
  <c r="Z19" i="28"/>
  <c r="X19" i="28"/>
  <c r="V19" i="28"/>
  <c r="T19" i="28"/>
  <c r="R19" i="28"/>
  <c r="P19" i="28"/>
  <c r="N19" i="28"/>
  <c r="AD18" i="28"/>
  <c r="Z18" i="28"/>
  <c r="X18" i="28"/>
  <c r="V18" i="28"/>
  <c r="T18" i="28"/>
  <c r="R18" i="28"/>
  <c r="P18" i="28"/>
  <c r="N18" i="28"/>
  <c r="AB15" i="28" l="1"/>
  <c r="AE15" i="28" s="1"/>
  <c r="AA14" i="28"/>
  <c r="AA54" i="28"/>
  <c r="AA20" i="28"/>
  <c r="AA38" i="28"/>
  <c r="AA21" i="28"/>
  <c r="AA22" i="28"/>
  <c r="AA53" i="28"/>
  <c r="AA19" i="28"/>
  <c r="AA18" i="28"/>
  <c r="AA23" i="28"/>
  <c r="AD17" i="28"/>
  <c r="Z17" i="28"/>
  <c r="X17" i="28"/>
  <c r="V17" i="28"/>
  <c r="T17" i="28"/>
  <c r="R17" i="28"/>
  <c r="P17" i="28"/>
  <c r="N17" i="28"/>
  <c r="AD16" i="28"/>
  <c r="Z16" i="28"/>
  <c r="X16" i="28"/>
  <c r="V16" i="28"/>
  <c r="T16" i="28"/>
  <c r="R16" i="28"/>
  <c r="P16" i="28"/>
  <c r="N16" i="28"/>
  <c r="AF15" i="28" l="1"/>
  <c r="AG15" i="28" s="1"/>
  <c r="AH15" i="28"/>
  <c r="AB19" i="28"/>
  <c r="AE19" i="28" s="1"/>
  <c r="AB23" i="28"/>
  <c r="AE23" i="28" s="1"/>
  <c r="AB20" i="28"/>
  <c r="AE20" i="28" s="1"/>
  <c r="AB21" i="28"/>
  <c r="AE21" i="28" s="1"/>
  <c r="AB53" i="28"/>
  <c r="AE53" i="28" s="1"/>
  <c r="AF53" i="28" s="1"/>
  <c r="AG53" i="28" s="1"/>
  <c r="AB18" i="28"/>
  <c r="AE18" i="28" s="1"/>
  <c r="AB22" i="28"/>
  <c r="AE22" i="28" s="1"/>
  <c r="AB54" i="28"/>
  <c r="AE54" i="28" s="1"/>
  <c r="AB38" i="28"/>
  <c r="AE38" i="28" s="1"/>
  <c r="AB14" i="28"/>
  <c r="AE14" i="28" s="1"/>
  <c r="AA16" i="28"/>
  <c r="AA17" i="28"/>
  <c r="AH18" i="28" l="1"/>
  <c r="AF18" i="28"/>
  <c r="AG18" i="28" s="1"/>
  <c r="AF54" i="28"/>
  <c r="AG54" i="28" s="1"/>
  <c r="AH54" i="28"/>
  <c r="AH19" i="28"/>
  <c r="AF19" i="28"/>
  <c r="AG19" i="28" s="1"/>
  <c r="AH23" i="28"/>
  <c r="AF23" i="28"/>
  <c r="AG23" i="28" s="1"/>
  <c r="AH21" i="28"/>
  <c r="AF21" i="28"/>
  <c r="AG21" i="28" s="1"/>
  <c r="AH38" i="28"/>
  <c r="AF38" i="28"/>
  <c r="AG38" i="28" s="1"/>
  <c r="AF22" i="28"/>
  <c r="AG22" i="28" s="1"/>
  <c r="AH22" i="28"/>
  <c r="AH20" i="28"/>
  <c r="AF20" i="28"/>
  <c r="AG20" i="28" s="1"/>
  <c r="AI20" i="28" s="1"/>
  <c r="AF14" i="28"/>
  <c r="AG14" i="28" s="1"/>
  <c r="AH14" i="28"/>
  <c r="AB17" i="28"/>
  <c r="AE17" i="28" s="1"/>
  <c r="AH17" i="28" s="1"/>
  <c r="AH53" i="28"/>
  <c r="AB16" i="28"/>
  <c r="AE16" i="28" s="1"/>
  <c r="AI19" i="28" l="1"/>
  <c r="AJ19" i="28" s="1"/>
  <c r="AM19" i="28" s="1"/>
  <c r="AI18" i="28"/>
  <c r="AJ18" i="28" s="1"/>
  <c r="AM18" i="28" s="1"/>
  <c r="AI54" i="28"/>
  <c r="AJ54" i="28" s="1"/>
  <c r="AM54" i="28" s="1"/>
  <c r="AN54" i="28" s="1"/>
  <c r="AI53" i="28"/>
  <c r="AJ53" i="28" s="1"/>
  <c r="AM53" i="28" s="1"/>
  <c r="AO53" i="28" s="1"/>
  <c r="AQ53" i="28" s="1"/>
  <c r="AI38" i="28"/>
  <c r="AJ38" i="28" s="1"/>
  <c r="AM38" i="28" s="1"/>
  <c r="AI23" i="28"/>
  <c r="AJ23" i="28" s="1"/>
  <c r="AM23" i="28" s="1"/>
  <c r="AI21" i="28"/>
  <c r="AJ21" i="28" s="1"/>
  <c r="AM21" i="28" s="1"/>
  <c r="AO21" i="28" s="1"/>
  <c r="AQ21" i="28" s="1"/>
  <c r="AH16" i="28"/>
  <c r="AF16" i="28"/>
  <c r="AG16" i="28" s="1"/>
  <c r="AI15" i="28"/>
  <c r="AJ15" i="28" s="1"/>
  <c r="AM15" i="28" s="1"/>
  <c r="AF17" i="28"/>
  <c r="AG17" i="28" s="1"/>
  <c r="AJ20" i="28"/>
  <c r="AM20" i="28" s="1"/>
  <c r="AP54" i="28" l="1"/>
  <c r="AR54" i="28" s="1"/>
  <c r="AN53" i="28"/>
  <c r="AO54" i="28"/>
  <c r="AI16" i="28"/>
  <c r="AJ16" i="28" s="1"/>
  <c r="AM16" i="28" s="1"/>
  <c r="AN21" i="28"/>
  <c r="AN38" i="28"/>
  <c r="AP38" i="28" s="1"/>
  <c r="AO38" i="28"/>
  <c r="AQ38" i="28" s="1"/>
  <c r="AN23" i="28"/>
  <c r="AP23" i="28" s="1"/>
  <c r="AO23" i="28"/>
  <c r="AQ23" i="28" s="1"/>
  <c r="AO20" i="28"/>
  <c r="AN20" i="28"/>
  <c r="AN19" i="28"/>
  <c r="AP19" i="28" s="1"/>
  <c r="AO19" i="28"/>
  <c r="AQ19" i="28" s="1"/>
  <c r="AO18" i="28"/>
  <c r="AQ18" i="28" s="1"/>
  <c r="AN18" i="28"/>
  <c r="AP18" i="28" s="1"/>
  <c r="AO15" i="28"/>
  <c r="AQ15" i="28" s="1"/>
  <c r="AN15" i="28"/>
  <c r="AP15" i="28" s="1"/>
  <c r="X11" i="28"/>
  <c r="X10" i="28"/>
  <c r="P10" i="28"/>
  <c r="AP21" i="28" l="1"/>
  <c r="AR21" i="28" s="1"/>
  <c r="AP20" i="28"/>
  <c r="AR20" i="28" s="1"/>
  <c r="AP53" i="28"/>
  <c r="AR53" i="28" s="1"/>
  <c r="AR38" i="28"/>
  <c r="AR23" i="28"/>
  <c r="AR19" i="28"/>
  <c r="AR18" i="28"/>
  <c r="AR15" i="28"/>
  <c r="AN16" i="28"/>
  <c r="AP16" i="28" s="1"/>
  <c r="AO16" i="28"/>
  <c r="AQ16" i="28" s="1"/>
  <c r="AR16" i="28" l="1"/>
  <c r="AI14" i="28" l="1"/>
  <c r="AJ14" i="28" l="1"/>
  <c r="AM14" i="28" s="1"/>
  <c r="AO14" i="28" l="1"/>
  <c r="AQ14" i="28" s="1"/>
  <c r="AN14" i="28"/>
  <c r="AP14" i="28" s="1"/>
  <c r="AR14" i="28" l="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7" authorId="2" shapeId="0">
      <text>
        <r>
          <rPr>
            <sz val="9"/>
            <color indexed="81"/>
            <rFont val="Tahoma"/>
            <family val="2"/>
          </rPr>
          <t>Consigne el resultado del monitoreo o revisiónal cumplimiento de la acción</t>
        </r>
      </text>
    </comment>
    <comment ref="BA7" authorId="2" shapeId="0">
      <text>
        <r>
          <rPr>
            <sz val="9"/>
            <color indexed="81"/>
            <rFont val="Tahoma"/>
            <family val="2"/>
          </rPr>
          <t>Indique el porcentaje de avance en el  cumplimiento de la acción</t>
        </r>
      </text>
    </comment>
    <comment ref="BB7" authorId="2" shapeId="0">
      <text>
        <r>
          <rPr>
            <sz val="9"/>
            <color indexed="81"/>
            <rFont val="Tahoma"/>
            <family val="2"/>
          </rPr>
          <t>Relacione el seguimiento o la verificación en el cumplimiento de la acción y la efectividad de los controles</t>
        </r>
      </text>
    </comment>
    <comment ref="BC7" authorId="2" shapeId="0">
      <text>
        <r>
          <rPr>
            <sz val="9"/>
            <color indexed="81"/>
            <rFont val="Tahoma"/>
            <family val="2"/>
          </rPr>
          <t xml:space="preserve">Determine el estado del riesgo, de acuerdo con la verificación efectuada
</t>
        </r>
      </text>
    </comment>
    <comment ref="BD7" authorId="2" shapeId="0">
      <text>
        <r>
          <rPr>
            <sz val="9"/>
            <color indexed="81"/>
            <rFont val="Tahoma"/>
            <family val="2"/>
          </rPr>
          <t>Relaciona aclaraciones adicionales sobre el seguimiento, en el evento de ser necesario</t>
        </r>
      </text>
    </comment>
    <comment ref="K8" authorId="1" shapeId="0">
      <text>
        <r>
          <rPr>
            <sz val="9"/>
            <color indexed="81"/>
            <rFont val="Tahoma"/>
            <family val="2"/>
          </rPr>
          <t>Un control puede ser tan eficiente que ayude a mitigar varias causas, en estos casos se repite el control, asociado de manera independiente a la causa específica</t>
        </r>
      </text>
    </comment>
    <comment ref="AQ8"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8"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9" authorId="3" shapeId="0">
      <text>
        <r>
          <rPr>
            <sz val="9"/>
            <color indexed="81"/>
            <rFont val="Tahoma"/>
            <family val="2"/>
          </rPr>
          <t xml:space="preserve">Para Riesgo de Corrupción el impacto se debe calacular con la tabla No 5. El menor impacto es 3
</t>
        </r>
      </text>
    </comment>
    <comment ref="J9" authorId="2" shapeId="0">
      <text>
        <r>
          <rPr>
            <sz val="9"/>
            <color indexed="81"/>
            <rFont val="Tahoma"/>
            <family val="2"/>
          </rPr>
          <t xml:space="preserve">Cálculo automático
</t>
        </r>
      </text>
    </comment>
    <comment ref="AR9" authorId="2" shapeId="0">
      <text>
        <r>
          <rPr>
            <sz val="9"/>
            <color indexed="81"/>
            <rFont val="Tahoma"/>
            <family val="2"/>
          </rPr>
          <t xml:space="preserve">cálculo automático
</t>
        </r>
      </text>
    </comment>
    <comment ref="AO10" authorId="3" shapeId="0">
      <text>
        <r>
          <rPr>
            <b/>
            <sz val="9"/>
            <color indexed="81"/>
            <rFont val="Tahoma"/>
            <family val="2"/>
          </rPr>
          <t>Para los riesgos de corrupción únicamente hay disminución de probabilidad. Es decir, para el impacto no opera el desplazamiento</t>
        </r>
      </text>
    </comment>
    <comment ref="AA11"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1" authorId="3" shapeId="0">
      <text>
        <r>
          <rPr>
            <sz val="9"/>
            <color indexed="81"/>
            <rFont val="Tahoma"/>
            <family val="2"/>
          </rPr>
          <t>Fuerte:100
Moderado:50
Débil:0</t>
        </r>
      </text>
    </comment>
    <comment ref="K13" authorId="1" shapeId="0">
      <text>
        <r>
          <rPr>
            <sz val="9"/>
            <color indexed="81"/>
            <rFont val="Tahoma"/>
            <family val="2"/>
          </rPr>
          <t>Un control puede ser tan eficiente que ayude a mitigar varias causas, en estos casos se repite el control, asociado de manera independiente a la causa específica</t>
        </r>
      </text>
    </comment>
    <comment ref="L13"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comments2.xml><?xml version="1.0" encoding="utf-8"?>
<comments xmlns="http://schemas.openxmlformats.org/spreadsheetml/2006/main">
  <authors>
    <author>CLARA EDITH ACOSTA MANRIQUE</author>
    <author>Toshiba Pc</author>
    <author>LUIS HERNANDO VELANDIA GOMEZ</author>
    <author>Johanna Beatriz Serrano Guependo</author>
    <author>LUIS JAIME CAMPOS BELLO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de seguridad de la información y los activos de información en que se desenvuelve. </t>
        </r>
      </text>
    </comment>
    <comment ref="A7" authorId="1" shapeId="0">
      <text>
        <r>
          <rPr>
            <sz val="9"/>
            <color indexed="81"/>
            <rFont val="Tahoma"/>
            <family val="2"/>
          </rPr>
          <t xml:space="preserve">Indique aspecto del contexto externo, que  la entidad debe considerar, sin limitarse, los siguientes factores relacionados con el entorno seguridad de la información.
Sí no encuentra la opción digitela  </t>
        </r>
      </text>
    </comment>
    <comment ref="B7" authorId="1" shapeId="0">
      <text>
        <r>
          <rPr>
            <sz val="9"/>
            <color indexed="81"/>
            <rFont val="Tahoma"/>
            <family val="2"/>
          </rPr>
          <t xml:space="preserve">Indique aspecto del contexto interno, la entidad debe considerar, sin limitarse, los siguientes factores relacionados con el entorno seguridad de la información.
Sí no encuentra la opción digitela  </t>
        </r>
      </text>
    </comment>
    <comment ref="J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No se debe eliminar la primera fila del grupo de causas del riesgo, debido que esto elimina la formulación del riesgo.</t>
        </r>
      </text>
    </comment>
    <comment ref="BE7" authorId="2" shapeId="0">
      <text>
        <r>
          <rPr>
            <sz val="9"/>
            <color indexed="81"/>
            <rFont val="Tahoma"/>
            <family val="2"/>
          </rPr>
          <t>Consigne el resultado del monitoreo o revisiónal cumplimiento de la acción</t>
        </r>
      </text>
    </comment>
    <comment ref="BF7" authorId="2" shapeId="0">
      <text>
        <r>
          <rPr>
            <sz val="9"/>
            <color indexed="81"/>
            <rFont val="Tahoma"/>
            <family val="2"/>
          </rPr>
          <t>Indique el porcentaje de avance en el  cumplimiento de la acción</t>
        </r>
      </text>
    </comment>
    <comment ref="BG7" authorId="2" shapeId="0">
      <text>
        <r>
          <rPr>
            <sz val="9"/>
            <color indexed="81"/>
            <rFont val="Tahoma"/>
            <family val="2"/>
          </rPr>
          <t>Relacione el seguimiento o la verificación en el cumplimiento de la acción y la efectividad de los controles</t>
        </r>
      </text>
    </comment>
    <comment ref="BH7" authorId="2" shapeId="0">
      <text>
        <r>
          <rPr>
            <sz val="9"/>
            <color indexed="81"/>
            <rFont val="Tahoma"/>
            <family val="2"/>
          </rPr>
          <t xml:space="preserve">Determine el estado del riesgo, de acuerdo con la verificación efectuada
</t>
        </r>
      </text>
    </comment>
    <comment ref="BI7" authorId="2" shapeId="0">
      <text>
        <r>
          <rPr>
            <sz val="9"/>
            <color indexed="81"/>
            <rFont val="Tahoma"/>
            <family val="2"/>
          </rPr>
          <t>Relaciona aclaraciones adicionales sobre el seguimiento, en el evento de ser necesario</t>
        </r>
      </text>
    </comment>
    <comment ref="O8" authorId="1" shapeId="0">
      <text>
        <r>
          <rPr>
            <sz val="9"/>
            <color indexed="81"/>
            <rFont val="Tahoma"/>
            <family val="2"/>
          </rPr>
          <t>Un control puede ser tan eficiente que ayude a mitigar varias causas, en estos casos se repite el control, asociado de manera independiente a la causa específica</t>
        </r>
      </text>
    </comment>
    <comment ref="AM8" authorId="3" shapeId="0">
      <text>
        <r>
          <rPr>
            <sz val="9"/>
            <color indexed="81"/>
            <rFont val="Tahoma"/>
            <family val="2"/>
          </rPr>
          <t>Calculo automático</t>
        </r>
      </text>
    </comment>
    <comment ref="AZ8" authorId="1" shapeId="0">
      <text>
        <r>
          <rPr>
            <b/>
            <sz val="9"/>
            <color indexed="81"/>
            <rFont val="Tahoma"/>
            <family val="2"/>
          </rPr>
          <t xml:space="preserve">No </t>
        </r>
        <r>
          <rPr>
            <sz val="9"/>
            <color indexed="81"/>
            <rFont val="Tahoma"/>
            <family val="2"/>
          </rPr>
          <t xml:space="preserve">se definirán indicadores por </t>
        </r>
        <r>
          <rPr>
            <b/>
            <sz val="9"/>
            <color indexed="81"/>
            <rFont val="Tahoma"/>
            <family val="2"/>
          </rPr>
          <t>activo</t>
        </r>
        <r>
          <rPr>
            <sz val="9"/>
            <color indexed="81"/>
            <rFont val="Tahoma"/>
            <family val="2"/>
          </rPr>
          <t xml:space="preserve">, teniendo en cuenta que pueden generarse un sin número de indicadores, definir como mínimo 2 indicadores POR PROCESO:
1 indicador de </t>
        </r>
        <r>
          <rPr>
            <b/>
            <sz val="9"/>
            <color indexed="81"/>
            <rFont val="Tahoma"/>
            <family val="2"/>
          </rPr>
          <t>eficacia</t>
        </r>
        <r>
          <rPr>
            <sz val="9"/>
            <color indexed="81"/>
            <rFont val="Tahoma"/>
            <family val="2"/>
          </rPr>
          <t xml:space="preserve"> que indique el  cumplimiento de las actividades para la gestión del riesgo de seguridad de la información.ej: % controles implementados = (#controles implementados / #controles definidos) x 100
2. Indicador de </t>
        </r>
        <r>
          <rPr>
            <b/>
            <sz val="9"/>
            <color indexed="81"/>
            <rFont val="Tahoma"/>
            <family val="2"/>
          </rPr>
          <t>efectividad</t>
        </r>
        <r>
          <rPr>
            <sz val="9"/>
            <color indexed="81"/>
            <rFont val="Tahoma"/>
            <family val="2"/>
          </rPr>
          <t xml:space="preserve"> para cada riesgo o la suma de todos los riesgos de seguridad de la información. ej: Riesgos materializados de confidencialidad = (# de incidentes que afectaron la confidencialidad de algún activo del proceso)</t>
        </r>
      </text>
    </comment>
    <comment ref="N9" authorId="3" shapeId="0">
      <text>
        <r>
          <rPr>
            <sz val="9"/>
            <color indexed="81"/>
            <rFont val="Tahoma"/>
            <family val="2"/>
          </rPr>
          <t>Calculo automático</t>
        </r>
      </text>
    </comment>
    <comment ref="AE11" authorId="3" shapeId="0">
      <text>
        <r>
          <rPr>
            <sz val="9"/>
            <color indexed="81"/>
            <rFont val="Tahoma"/>
            <family val="2"/>
          </rPr>
          <t>Si el resultado de las calificaciones en el diseño del control, está por debajo de 96%, se debe establecer un plan de acción que permita tener un control o controles bien diseñados.
Cálculo automático</t>
        </r>
      </text>
    </comment>
    <comment ref="AF11" authorId="3" shapeId="0">
      <text>
        <r>
          <rPr>
            <sz val="9"/>
            <color indexed="81"/>
            <rFont val="Tahoma"/>
            <family val="2"/>
          </rPr>
          <t>Cálculo automático</t>
        </r>
      </text>
    </comment>
    <comment ref="AH11" authorId="3" shapeId="0">
      <text>
        <r>
          <rPr>
            <sz val="9"/>
            <color indexed="81"/>
            <rFont val="Tahoma"/>
            <family val="2"/>
          </rPr>
          <t>Calculo automático</t>
        </r>
      </text>
    </comment>
    <comment ref="AJ11" authorId="3" shapeId="0">
      <text>
        <r>
          <rPr>
            <sz val="9"/>
            <color indexed="81"/>
            <rFont val="Tahoma"/>
            <family val="2"/>
          </rPr>
          <t>Fuerte:100
Moderado:50
Débil:0</t>
        </r>
      </text>
    </comment>
    <comment ref="AL11" authorId="3" shapeId="0">
      <text>
        <r>
          <rPr>
            <sz val="9"/>
            <color indexed="81"/>
            <rFont val="Tahoma"/>
            <family val="2"/>
          </rPr>
          <t xml:space="preserve">Calculo automático
</t>
        </r>
      </text>
    </comment>
    <comment ref="O12" authorId="2" shapeId="0">
      <text>
        <r>
          <rPr>
            <sz val="9"/>
            <color indexed="81"/>
            <rFont val="Tahoma"/>
            <family val="2"/>
          </rPr>
          <t>Un control puede ser tan eficiente que ayude a mitigar varias causas, en estos casos se repite el control, asociado de manera independiente a la causa específica.
Se tendrá en cuenta la Tabla No.9.</t>
        </r>
      </text>
    </comment>
    <comment ref="P12" authorId="1" shapeId="0">
      <text>
        <r>
          <rPr>
            <sz val="9"/>
            <color indexed="81"/>
            <rFont val="Tahoma"/>
            <family val="2"/>
          </rPr>
          <t>Un control puede ser tan eficiente que ayude a mitigar varias causas, en estos casos se repite el control, asociado de manera independiente a la causa específica.
Se tendrá en cuenta la Tabla No.9.</t>
        </r>
      </text>
    </comment>
    <comment ref="AX12" authorId="2" shapeId="0">
      <text>
        <r>
          <rPr>
            <sz val="9"/>
            <color indexed="81"/>
            <rFont val="Tahoma"/>
            <family val="2"/>
          </rPr>
          <t xml:space="preserve">Un control puede ser tan eficiente que ayude a mitigar varias causas, en estos casos se repite el control, asociado de manera independiente a la causa específica.
Se tendrá en cuenta la Tabla No.9.
</t>
        </r>
      </text>
    </comment>
    <comment ref="AY12" authorId="4" shapeId="0">
      <text>
        <r>
          <rPr>
            <sz val="9"/>
            <color indexed="81"/>
            <rFont val="Tahoma"/>
            <family val="2"/>
          </rPr>
          <t>Si la actividad/acción deseada no se encuentra en el listado, digitela.
Un control puede ser tan eficiente que ayude a mitigar varias causas, en estos casos se repite el control, asociado de manera independiente a la causa específica. Se tendrá en cuenta la Tabla No.9.</t>
        </r>
      </text>
    </comment>
    <comment ref="P29" authorId="1" shapeId="0">
      <text>
        <r>
          <rPr>
            <b/>
            <sz val="9"/>
            <color indexed="81"/>
            <rFont val="Tahoma"/>
            <family val="2"/>
          </rPr>
          <t xml:space="preserve">Johanna Serrano:
Por favor evaluar este control, no se encuentran valores
</t>
        </r>
      </text>
    </comment>
  </commentList>
</comments>
</file>

<file path=xl/sharedStrings.xml><?xml version="1.0" encoding="utf-8"?>
<sst xmlns="http://schemas.openxmlformats.org/spreadsheetml/2006/main" count="3478" uniqueCount="1609">
  <si>
    <t>PROCESO</t>
  </si>
  <si>
    <t>ZONA DE RIESGO</t>
  </si>
  <si>
    <t>B (baja)</t>
  </si>
  <si>
    <t>M (moderada)</t>
  </si>
  <si>
    <t>A (alta)</t>
  </si>
  <si>
    <t>E (extrema)</t>
  </si>
  <si>
    <t>Descriptor</t>
  </si>
  <si>
    <t>Descripción</t>
  </si>
  <si>
    <t>Frecuencia</t>
  </si>
  <si>
    <t>Rara vez o raro</t>
  </si>
  <si>
    <t>No se ha presentado en los últimos 5 años</t>
  </si>
  <si>
    <t>Improbable</t>
  </si>
  <si>
    <t>El evento puede ocurrir en algún momento.</t>
  </si>
  <si>
    <t>Al menos de una vez en los últimos 5 años.</t>
  </si>
  <si>
    <t>Posible</t>
  </si>
  <si>
    <t xml:space="preserve">El evento podría ocurrir en algún momento </t>
  </si>
  <si>
    <t>Al menos de una vez en los últimos 2 años.</t>
  </si>
  <si>
    <t>Probable</t>
  </si>
  <si>
    <t xml:space="preserve">Casi seguro </t>
  </si>
  <si>
    <t xml:space="preserve">Se espera que el evento ocurra en la mayoría de las circunstancias </t>
  </si>
  <si>
    <t>Insignificante</t>
  </si>
  <si>
    <t>calificación riesgos estratégicos</t>
  </si>
  <si>
    <t>Menor</t>
  </si>
  <si>
    <t>Moderado</t>
  </si>
  <si>
    <t>Mayor</t>
  </si>
  <si>
    <t>Catastrófico</t>
  </si>
  <si>
    <t>Procesos</t>
  </si>
  <si>
    <t>Identificación del riesgo</t>
  </si>
  <si>
    <t>Causa</t>
  </si>
  <si>
    <t>Consecuencias</t>
  </si>
  <si>
    <t xml:space="preserve">            </t>
  </si>
  <si>
    <t>Entidad: CONTRALORIA DE BOGOTA D.C</t>
  </si>
  <si>
    <t>Indicador</t>
  </si>
  <si>
    <t>Riesgo Inherente</t>
  </si>
  <si>
    <t>Riesgo Residual</t>
  </si>
  <si>
    <t>Probabilidad</t>
  </si>
  <si>
    <t>Impacto</t>
  </si>
  <si>
    <t>Zona del riesgo</t>
  </si>
  <si>
    <t>Período de ejecución</t>
  </si>
  <si>
    <t>Registro</t>
  </si>
  <si>
    <t>TOTAL</t>
  </si>
  <si>
    <t xml:space="preserve">Nº </t>
  </si>
  <si>
    <t>Pregunta 
Si el riesgo de corrupción se materializa podría…</t>
  </si>
  <si>
    <t xml:space="preserve">Si </t>
  </si>
  <si>
    <t>NO</t>
  </si>
  <si>
    <t xml:space="preserve">¿Afectar al grupo de funcionarios del proceso? </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</si>
  <si>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</si>
  <si>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</si>
  <si>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</si>
  <si>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</si>
  <si>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 xml:space="preserve"> ¿Generar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</si>
  <si>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</si>
  <si>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</si>
  <si>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</si>
  <si>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 xml:space="preserve">¿Generar intervención de los órganos de control, de la Fiscalía, u otro ente? </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</si>
  <si>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</si>
  <si>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</si>
  <si>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</si>
  <si>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</si>
  <si>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</si>
  <si>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</si>
  <si>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</si>
  <si>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Riesgo 1</t>
  </si>
  <si>
    <t>Riesgo 2</t>
  </si>
  <si>
    <t>Riesgo 3</t>
  </si>
  <si>
    <t>Riesgo 4</t>
  </si>
  <si>
    <t>Tipo de riesgo</t>
  </si>
  <si>
    <t>Tecnología</t>
  </si>
  <si>
    <t>Económicos</t>
  </si>
  <si>
    <t>Políticos</t>
  </si>
  <si>
    <t>Tecnólogicos</t>
  </si>
  <si>
    <t>Personal</t>
  </si>
  <si>
    <t>1. Estrategico</t>
  </si>
  <si>
    <t>2. Imagen</t>
  </si>
  <si>
    <t>3. Operativo</t>
  </si>
  <si>
    <t>4. Financiero</t>
  </si>
  <si>
    <t>5. Cumplimiento</t>
  </si>
  <si>
    <t>6. Tecnología</t>
  </si>
  <si>
    <t>7. Antijurídico</t>
  </si>
  <si>
    <t>8. Corrupción</t>
  </si>
  <si>
    <t>GESTIÓN</t>
  </si>
  <si>
    <t>Políticas claras aplicadas</t>
  </si>
  <si>
    <t>Seguimiento al plan estratégico y operativo</t>
  </si>
  <si>
    <t>Indicadores de gestión</t>
  </si>
  <si>
    <t>Tableros de control</t>
  </si>
  <si>
    <t>Seguimiento a cronograma</t>
  </si>
  <si>
    <t>Evaluación del desempeño</t>
  </si>
  <si>
    <t>Informes de gestión</t>
  </si>
  <si>
    <t>Monitoreo de riesgos</t>
  </si>
  <si>
    <t>OPERATIVOS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</si>
  <si>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</si>
  <si>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</si>
  <si>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</si>
  <si>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</si>
  <si>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</si>
  <si>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</si>
  <si>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</si>
  <si>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</si>
  <si>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</si>
  <si>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</si>
  <si>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</si>
  <si>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</si>
  <si>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</si>
  <si>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</si>
  <si>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LEGALES</t>
  </si>
  <si>
    <t>Normas claras y aplicadas</t>
  </si>
  <si>
    <t>Verificación Acciones adelantadas</t>
  </si>
  <si>
    <t>Observaciones</t>
  </si>
  <si>
    <t>Fecha Final</t>
  </si>
  <si>
    <t>Fecha Inicio</t>
  </si>
  <si>
    <t>DESCRIPCIÓN</t>
  </si>
  <si>
    <t>1 - 5</t>
  </si>
  <si>
    <t>6-11</t>
  </si>
  <si>
    <t>CALIFICACIÓN IMPACTO RIESGO DE CORRUPCIÓN</t>
  </si>
  <si>
    <t>Fecha de aprobación o modificación:__________________________</t>
  </si>
  <si>
    <t>PROBABILIDAD</t>
  </si>
  <si>
    <t>IMPACTO</t>
  </si>
  <si>
    <t>Insignificante (1)</t>
  </si>
  <si>
    <t>Menor (2)</t>
  </si>
  <si>
    <t>Moderado (3)</t>
  </si>
  <si>
    <t>Mayor (4)</t>
  </si>
  <si>
    <t>Catastrófico (5)</t>
  </si>
  <si>
    <t xml:space="preserve"> B </t>
  </si>
  <si>
    <t xml:space="preserve"> M </t>
  </si>
  <si>
    <t xml:space="preserve"> A</t>
  </si>
  <si>
    <t>Improbable (2)</t>
  </si>
  <si>
    <t>M</t>
  </si>
  <si>
    <t>A</t>
  </si>
  <si>
    <t>E</t>
  </si>
  <si>
    <t>Posible (3)</t>
  </si>
  <si>
    <t>Probable (4)</t>
  </si>
  <si>
    <t>Casi Seguro (5)</t>
  </si>
  <si>
    <t>RESPUESTAS POSITIVAS</t>
  </si>
  <si>
    <t>Rara vez (1)</t>
  </si>
  <si>
    <t>Riesgo 5</t>
  </si>
  <si>
    <t>Monitoreo Acciones</t>
  </si>
  <si>
    <t>Nivel de avance del Indicador</t>
  </si>
  <si>
    <t>Área
Responsable</t>
  </si>
  <si>
    <t>Fecha de Monitoreo y Revisión Responsable de Proceso:____________________</t>
  </si>
  <si>
    <t xml:space="preserve">Fecha de Seguimineto (Verificación) Oficina de Control Interno: ____________________ </t>
  </si>
  <si>
    <t>Estado
A: Abierto
M: Mitigado
MA: Materializado</t>
  </si>
  <si>
    <t>Monitoreo y Revisión
(Responsable del Proceso)</t>
  </si>
  <si>
    <t>Seguimiento y Verificación
(Oficina de Control Interno)</t>
  </si>
  <si>
    <t>Comunicación Externa</t>
  </si>
  <si>
    <t>Comunicación Interna</t>
  </si>
  <si>
    <t>Código documento:PDE-07
Versión 5.0</t>
  </si>
  <si>
    <t>12-19</t>
  </si>
  <si>
    <t>¿Generar daño ambiental?</t>
  </si>
  <si>
    <t>2. Periodicidad</t>
  </si>
  <si>
    <t>3. Propósito</t>
  </si>
  <si>
    <t>5. Qué pasa con las observaciones o desviaciones</t>
  </si>
  <si>
    <t>Calificación entre 96 y 100</t>
  </si>
  <si>
    <t>Fuerte</t>
  </si>
  <si>
    <t>Débil</t>
  </si>
  <si>
    <t>Calificación entre 86 y 95</t>
  </si>
  <si>
    <t>Calificación entre 0 y 85</t>
  </si>
  <si>
    <t xml:space="preserve"> Rara vez (1)</t>
  </si>
  <si>
    <t>El evento puede ocurrir solo en circunstancias excepcionales (poco comunes o anormales)</t>
  </si>
  <si>
    <t>Es viable que el evento emente ocurra en la mayoría de las circunstancias</t>
  </si>
  <si>
    <t>Al menos 1  vez en el último año.</t>
  </si>
  <si>
    <t>Más de 1 vez al año.</t>
  </si>
  <si>
    <t>Proceso</t>
  </si>
  <si>
    <t xml:space="preserve">Valoración del Riesgo </t>
  </si>
  <si>
    <t>Análisis de riesgo</t>
  </si>
  <si>
    <t>CONTEXTO EXTERNO</t>
  </si>
  <si>
    <t>CONTEXTO DEL PROCESO</t>
  </si>
  <si>
    <t>Financieros</t>
  </si>
  <si>
    <t>Estratégicos</t>
  </si>
  <si>
    <t>Diseño del proceso</t>
  </si>
  <si>
    <t>Interacción con otros procesos</t>
  </si>
  <si>
    <t xml:space="preserve">Transversalidad </t>
  </si>
  <si>
    <t>Procedimientos asociados</t>
  </si>
  <si>
    <t>Responsables del proceso</t>
  </si>
  <si>
    <t>Comunicación entre los procesos</t>
  </si>
  <si>
    <t>Activos de seguridad Digital del proceso</t>
  </si>
  <si>
    <t>CONTEXTO INTERNO</t>
  </si>
  <si>
    <t>Descripción del Riesgo</t>
  </si>
  <si>
    <t>AFECTACION DEL RIESGO</t>
  </si>
  <si>
    <t>Pérdida de confidencialidad</t>
  </si>
  <si>
    <t>Pérdida de integridad</t>
  </si>
  <si>
    <t>Pérdida de disponibilidad</t>
  </si>
  <si>
    <t>Pérdida de integridad y disponibilidad</t>
  </si>
  <si>
    <t>Descripción del riesgo</t>
  </si>
  <si>
    <t>Acción u Omisión</t>
  </si>
  <si>
    <t>Uso del poder</t>
  </si>
  <si>
    <t>Beneficio privado</t>
  </si>
  <si>
    <t>Desviar la gestión de lo público</t>
  </si>
  <si>
    <t>PDE   - Direccionamiento Estrategico</t>
  </si>
  <si>
    <t>PEEPP - Estudios de Economia y Politica Publica</t>
  </si>
  <si>
    <t>PEM   - Evaluación y Mejora</t>
  </si>
  <si>
    <t>PGAF  - Gestión Administrativa y Financiera</t>
  </si>
  <si>
    <t>PGTH  - Gestión de Talento Humano</t>
  </si>
  <si>
    <t>PGTI  - Gestión de Tecnologias de la Información</t>
  </si>
  <si>
    <t>PGD   - Gestión Documental</t>
  </si>
  <si>
    <t>PGJ   - Gestión Juridica</t>
  </si>
  <si>
    <t>PPCCPI - Participación Ciudadana y Comunicación con Partes Interesadas</t>
  </si>
  <si>
    <t>PRFJC - Responsabilidad Fiscal y Jurisdicción Coactiva</t>
  </si>
  <si>
    <t>PVCGF - Vigilancia y Control a la Gestión Fiscal</t>
  </si>
  <si>
    <t>PROBABILIDAD /IMPACTO</t>
  </si>
  <si>
    <t>CORRUPCION</t>
  </si>
  <si>
    <t>Si</t>
  </si>
  <si>
    <t>No</t>
  </si>
  <si>
    <t>Aceptar</t>
  </si>
  <si>
    <t>Evitar</t>
  </si>
  <si>
    <t>MEDIDAS DE TRATAMIENTO</t>
  </si>
  <si>
    <t>Compartir</t>
  </si>
  <si>
    <t>Reducir</t>
  </si>
  <si>
    <t>Medida de Tratamiento</t>
  </si>
  <si>
    <t>A.6.1.2. Separación de deberes</t>
  </si>
  <si>
    <t>A.6.1.3. Contacto con las autoridades</t>
  </si>
  <si>
    <t>A.6.1.4. Contacto con grupos de interés especial</t>
  </si>
  <si>
    <t>A.6.1.5 Seguridad de la información en gestión de proyectos</t>
  </si>
  <si>
    <t>A.6.2.1 Política para dispositivos móviles</t>
  </si>
  <si>
    <t>A.6.2.2 Teletrabajo</t>
  </si>
  <si>
    <t>A.7.1.1 Selección</t>
  </si>
  <si>
    <t>A.7.1.2 Términos y condiciones del empleo</t>
  </si>
  <si>
    <t>A.7.2.1 Responsabilidades de la dirección</t>
  </si>
  <si>
    <t>A.7.2.3 Proceso disciplinario</t>
  </si>
  <si>
    <t>A.7.3.1 Terminación o cambio de  responsabilidades de  empleo</t>
  </si>
  <si>
    <t>A.8.1.2 Propiedad de los activos</t>
  </si>
  <si>
    <t>A.8.1.3 Uso aceptable de los activos</t>
  </si>
  <si>
    <t>A.8.1.4 Devolución de activos</t>
  </si>
  <si>
    <t>A.8.2.1 Clasificación de la información</t>
  </si>
  <si>
    <t>A.8.2.2 Etiquetado de la información</t>
  </si>
  <si>
    <t>A.8.2.3 Manejo de activos</t>
  </si>
  <si>
    <t>A.8.3.1 Gestión de medios removibles</t>
  </si>
  <si>
    <t>A.8.3.2 Disposición de los medios</t>
  </si>
  <si>
    <t>A.8.3.3 Transferencia de medios físicos</t>
  </si>
  <si>
    <t>A.9.1.1 Política de control de acceso</t>
  </si>
  <si>
    <t>A.9.2.1 Registro y cancelación del registro de usuarios</t>
  </si>
  <si>
    <t>A.9.2.2 Suministro de acceso de usuarios</t>
  </si>
  <si>
    <t xml:space="preserve"> A.9.2.3 Gestión de derechos de acceso privilegiado</t>
  </si>
  <si>
    <t>A.9.2.4 Gestión de información de autenticación secreta de usuarios</t>
  </si>
  <si>
    <t>A.9.2.5 Revisión de los derechos de acceso de usuarios</t>
  </si>
  <si>
    <t>A.9.2.6 Retiro o ajuste de los derechos de acceso</t>
  </si>
  <si>
    <t xml:space="preserve"> A.9.3.1 Uso de la información de autenticación secreta </t>
  </si>
  <si>
    <t>A.9.4.1 Restricción de acceso Información</t>
  </si>
  <si>
    <t>A.9.4.4 Uso de programas utilitarios privilegiados</t>
  </si>
  <si>
    <t xml:space="preserve"> A.9.4.5 Control de acceso a códigos fuente de programas</t>
  </si>
  <si>
    <t>A.10.1.2 Gestión de llaves</t>
  </si>
  <si>
    <t>A.11.1.4 Protección contra amenazas externas y ambientales</t>
  </si>
  <si>
    <t>A.11.2.2  Servicios de suministro</t>
  </si>
  <si>
    <t>A.12.1.1 Procedimientos de operación documentados</t>
  </si>
  <si>
    <t>A.12.1.2 Gestión de cambios</t>
  </si>
  <si>
    <t xml:space="preserve"> A.12.1.3 Gestión de capacidad</t>
  </si>
  <si>
    <t>A.12.2.1 Controles contra códigos maliciosos</t>
  </si>
  <si>
    <t>A.12.3.1 Respaldo de información</t>
  </si>
  <si>
    <t>A.12.4.1 Registro de eventos</t>
  </si>
  <si>
    <t>A.12.4.2 Protección de la información de registro</t>
  </si>
  <si>
    <t>A.12.4.3  Registros del administrador  y del operador</t>
  </si>
  <si>
    <t>A.12.4.4 sincronización de relojes</t>
  </si>
  <si>
    <t>A.12.7.1  Información controles de  auditoría de sistemas</t>
  </si>
  <si>
    <t>A.13.1.2 Seguridad de los servicios de red</t>
  </si>
  <si>
    <t>A.13.1.3 Separación en las redes</t>
  </si>
  <si>
    <t>A.13.2.1 Políticas y procedimientos de transferencia de información</t>
  </si>
  <si>
    <t>A.13.2.2 Acuerdos sobre transferencia de información</t>
  </si>
  <si>
    <t>A.13.2.3 Mensajería electrónica</t>
  </si>
  <si>
    <t>A.13.2.4 Acuerdos de confidencialidad o de no divulgación</t>
  </si>
  <si>
    <t>A.14.1.3 Protección de transacciones de los servicios de las aplicaciones</t>
  </si>
  <si>
    <t xml:space="preserve"> A.14.2.1 Política de desarrollo seguro</t>
  </si>
  <si>
    <t xml:space="preserve"> A.14.2.2 Procedimientos de control de cambios en sistemas</t>
  </si>
  <si>
    <t>A.14.2.5 Principios de construcción de sistemas seguros</t>
  </si>
  <si>
    <t xml:space="preserve"> A.14.2.6 Ambiente de desarrollo seguro</t>
  </si>
  <si>
    <t>A.14.2.7 Desarrollo contratado externamente</t>
  </si>
  <si>
    <t>A.14.2.9 Prueba de aceptación de sistemas</t>
  </si>
  <si>
    <t>A.15.1.1 Política de seguridad de la información para las relaciones con proveedores</t>
  </si>
  <si>
    <t>A.15.1.2 Tratamiento de la seguridad dentro de los acuerdos con proveedores</t>
  </si>
  <si>
    <t>A.15.1.3 Cadena de suministro de tecnología de información y comunicación</t>
  </si>
  <si>
    <t>A.15.2.1 Seguimiento y revisión de los servicios de los proveedores</t>
  </si>
  <si>
    <t>A.15.2.2 Gestión de cambios en los servicios de proveedores</t>
  </si>
  <si>
    <t>A.16.1.2 Reporte de eventos de seguridad de la información</t>
  </si>
  <si>
    <t>A.16.1.3 Reporte de debilidades de seguridad de la información</t>
  </si>
  <si>
    <t>A.16.1.4 Evaluación de eventos de seguridad de la información y decisiones sobre ellos</t>
  </si>
  <si>
    <t>A.16.1.5 Respuesta a incidentes de seguridad de la información</t>
  </si>
  <si>
    <t>A.16.1.6 Aprendizaje obtenido de los incidentes de seguridad de la información</t>
  </si>
  <si>
    <t>A.16.1.7 Recolección de evidencia</t>
  </si>
  <si>
    <t>A.17.1.1 Planificación de la continuidad de la seguridad de la información</t>
  </si>
  <si>
    <t>A.17.1.2 Implementación de la continuidad de la seguridad de la información</t>
  </si>
  <si>
    <t>A.18.1.1 Identificación de la legislación aplicable y de los requisitos contractuales</t>
  </si>
  <si>
    <t>A.18.1.2 Derechos de propiedad intelectual</t>
  </si>
  <si>
    <t>A.18.1.3 Protección de registros</t>
  </si>
  <si>
    <t>A.18.1.4 Privacidad y protección de datos personales</t>
  </si>
  <si>
    <t>A.18.1.5 Reglamentación de controles criptográficos</t>
  </si>
  <si>
    <t>A.18.2.1 Revisión independiente de la seguridad de la información</t>
  </si>
  <si>
    <t>A.18.2.2 Cumplimiento con las políticas y normas de seguridad</t>
  </si>
  <si>
    <t>A.18.2.3 Revisión del cumplimiento técnico</t>
  </si>
  <si>
    <t>CONTROLES  DE GESTION Y CORRUPCION</t>
  </si>
  <si>
    <t xml:space="preserve">Asignado  </t>
  </si>
  <si>
    <t>No asignado</t>
  </si>
  <si>
    <t>Adecuado</t>
  </si>
  <si>
    <t>Inadecuado</t>
  </si>
  <si>
    <t>Oportuna</t>
  </si>
  <si>
    <t>Inoportuna</t>
  </si>
  <si>
    <t>No es un control</t>
  </si>
  <si>
    <t>VALORACION DE CONTROLES</t>
  </si>
  <si>
    <t>Confiable</t>
  </si>
  <si>
    <t xml:space="preserve">No confiable </t>
  </si>
  <si>
    <t>Se investigan y resuelven oportunamente</t>
  </si>
  <si>
    <t>No se investigan y resuelven oportunamente</t>
  </si>
  <si>
    <t>Completa</t>
  </si>
  <si>
    <t>Incompleta</t>
  </si>
  <si>
    <t>No existe</t>
  </si>
  <si>
    <t>Detectar</t>
  </si>
  <si>
    <t>Prevenir</t>
  </si>
  <si>
    <t xml:space="preserve">10. Otros </t>
  </si>
  <si>
    <t>ANEXO 1.1. MATRIZ DEFINICIÓN DEL RIESGO DE CORRUPCIÓN
Vigencia ____</t>
  </si>
  <si>
    <t>Sin afectación de la integridad de la información
 Sin afectación de la disponibilidad  de la información
Sin afectación de la confidencialidad de la información</t>
  </si>
  <si>
    <t>Afectación leve de la integridad de la información
Afectación leve de la disponibilidad de la información
 Afectación leve de la confidencialidad de la información</t>
  </si>
  <si>
    <t xml:space="preserve">Afectación moderada de la integridad de la información 
Afectación moderada de la disponibilidad de la información  
Afectación moderada de la confidencialidad de la información 
</t>
  </si>
  <si>
    <t xml:space="preserve">Afectación grave de la integridad de la información 
Afectación grave de la disponibilidad de la información  
Afectación grave de la confidencialidad de la información </t>
  </si>
  <si>
    <t>Afectación muy grave de la integridad de la información 
Afectación muy grave de la disponibilidad de la información  
Afectación muy grave de la confidencialidad de la información</t>
  </si>
  <si>
    <t>TIPO DE ACTIVO</t>
  </si>
  <si>
    <t>VULNERABILIDADES</t>
  </si>
  <si>
    <t>HARDWARE</t>
  </si>
  <si>
    <t>Mantenimiento insuficiente</t>
  </si>
  <si>
    <t>Ausencia de esquemas de reemplazo periódico</t>
  </si>
  <si>
    <t>Sensibilidad a la radiación electromagnética</t>
  </si>
  <si>
    <t>Susceptibilidad a las variaciones de temperatura (al polvo o la suciedad)</t>
  </si>
  <si>
    <t>Almacenamiento sin protección</t>
  </si>
  <si>
    <t>Falta de cuidado en la disposición final</t>
  </si>
  <si>
    <t>Copia no controlada</t>
  </si>
  <si>
    <t>Ausencia de un eficiente control de cambios en la configuración</t>
  </si>
  <si>
    <t>Susceptibilidad a las variaciones de voltaje</t>
  </si>
  <si>
    <t>Susceptibilidad a las variaciones de temperatura</t>
  </si>
  <si>
    <t>SOFTWARE</t>
  </si>
  <si>
    <t>Ausencia o insuficiencia de pruebas de software</t>
  </si>
  <si>
    <t>Ausencia de terminación de sesión</t>
  </si>
  <si>
    <t>Ausencia de registros de auditoría</t>
  </si>
  <si>
    <t>Asignación errada de los derechos de acceso</t>
  </si>
  <si>
    <t>Interfaz de usuario compleja</t>
  </si>
  <si>
    <t>Ausencia de documentación</t>
  </si>
  <si>
    <t>Fechas incorrectas</t>
  </si>
  <si>
    <t>Ausencia de mecanismos de identificación y autenticación de usuarios</t>
  </si>
  <si>
    <t>Contraseñas sin protección</t>
  </si>
  <si>
    <t>Software nuevo o inmaduro</t>
  </si>
  <si>
    <t>Defectos bien conocidos en el software</t>
  </si>
  <si>
    <t>Disposición o reutilización de los medios de almacenamiento sin borrado adecuado</t>
  </si>
  <si>
    <t>Software de distribución amplia</t>
  </si>
  <si>
    <t>En términos de tiempo utilización de datos errados en los programas de aplicación</t>
  </si>
  <si>
    <t>Configuración incorrecta de parámetros</t>
  </si>
  <si>
    <t>Tablas de contraseñas sin protección</t>
  </si>
  <si>
    <t>Gestión deficiente de las contraseñas</t>
  </si>
  <si>
    <t>Habilitación de servicios innecesarios</t>
  </si>
  <si>
    <t>Especificaciones incompletas o no claras para los desarrolladores</t>
  </si>
  <si>
    <t>Ausencia de control de cambios eficaz</t>
  </si>
  <si>
    <t>Descarga y uso no controlado de software</t>
  </si>
  <si>
    <t>Ausencia de copias de respaldo</t>
  </si>
  <si>
    <t>Ausencia de protección física de la edificación, puertas y ventanas</t>
  </si>
  <si>
    <t>Software obsoleto</t>
  </si>
  <si>
    <t>Fallas en la producción de informes de gestión</t>
  </si>
  <si>
    <t>RED</t>
  </si>
  <si>
    <t>Ausencia de pruebas de envío o recepción de mensajes</t>
  </si>
  <si>
    <t>Líneas de comunicación sin protección</t>
  </si>
  <si>
    <t>Tráfico sensible sin protección</t>
  </si>
  <si>
    <t>Conexión deficiente de los cables</t>
  </si>
  <si>
    <t>Punto único de fallas</t>
  </si>
  <si>
    <t>Ausencia de identificación y autentificación de emisor y receptor</t>
  </si>
  <si>
    <t>Arquitectura insegura de la red</t>
  </si>
  <si>
    <t>Transferencia de contraseñas en claro</t>
  </si>
  <si>
    <t>Gestión inadecuada de la red (tolerancia a fallas en el enrutamiento)</t>
  </si>
  <si>
    <t>Conexiones de red pública sin protección</t>
  </si>
  <si>
    <t>PERSONAL</t>
  </si>
  <si>
    <t xml:space="preserve">Ausencia del personal </t>
  </si>
  <si>
    <t>Entrenamiento insuficiente</t>
  </si>
  <si>
    <t>Falta de conciencia en seguridad</t>
  </si>
  <si>
    <t>Ausencia de políticas de uso aceptable</t>
  </si>
  <si>
    <t>Trabajo no supervisado de personal externo o de limpieza</t>
  </si>
  <si>
    <t>Procedimientos inadecuados de contratación</t>
  </si>
  <si>
    <t>Uso incorrecto de software y hardware</t>
  </si>
  <si>
    <t>Ausencia de mecanismos de monitoreo</t>
  </si>
  <si>
    <t>LUGAR</t>
  </si>
  <si>
    <t>Uso inadecuado de los controles de acceso al edificio y recintos</t>
  </si>
  <si>
    <t>Uso inadecuado o descuidado del control de acceso físico a las edificaciones y los recintos</t>
  </si>
  <si>
    <t>Áreas susceptibles a inundación</t>
  </si>
  <si>
    <t>Red energética inestable</t>
  </si>
  <si>
    <t>Ausencia de protección física de la edificación (Puertas y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</si>
  <si>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</si>
  <si>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</si>
  <si>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</si>
  <si>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</si>
  <si>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</si>
  <si>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</si>
  <si>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y/o de políticas en general (esto aplica para
muchas actividades que la entidad no tenga documentadas y formalizadas como uso aceptable de activos, control de cambios, valoración de riesgos, escritorio y pantalla limpia entre otros).</t>
  </si>
  <si>
    <t>Ausencia de disposición en los contratos con clientes o terceras partes (con respecto a la seguridad)</t>
  </si>
  <si>
    <t>Ausencia de procedimientos de monitoreo de los recursos de procesamiento de la información</t>
  </si>
  <si>
    <t>Ausencia de auditorias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</si>
  <si>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</si>
  <si>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</si>
  <si>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</si>
  <si>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de los mismos</t>
  </si>
  <si>
    <t>Ausencia de procedimientos de control de cambios</t>
  </si>
  <si>
    <t>Ausencia de procedimiento formal para la autorización de la información disponible al público</t>
  </si>
  <si>
    <t>Ausencia de asignación adecuada de responsabilidades en seguridad de la información</t>
  </si>
  <si>
    <t>Ausencia de planes de continuidad</t>
  </si>
  <si>
    <t>Ausencia de políticas sobre el uso de correo electrónico</t>
  </si>
  <si>
    <t>Ausencia de procedimientos para introducción del software en los sistemas operativos</t>
  </si>
  <si>
    <t>Ausencia de registros en bitácoras</t>
  </si>
  <si>
    <t>Ausencia de procedimientos para el manejo de información clasificada</t>
  </si>
  <si>
    <t>Ausencia de los procesos disciplinarios definidos en caso de incidentes de seguridad de la información</t>
  </si>
  <si>
    <t>Ausencia de autorización de los recursos de procesamiento de información</t>
  </si>
  <si>
    <t>Ausencia de mecanismos de monitoreo establecidos para las brechas en seguridad</t>
  </si>
  <si>
    <t>Ausencia de revisiones regulares por parte de la Alta Dirección</t>
  </si>
  <si>
    <t>Ausencia de procedimientos del cumplimiento de las disposiciones con los derechos intelectuales.</t>
  </si>
  <si>
    <t>TIPO</t>
  </si>
  <si>
    <t>AMENAZA</t>
  </si>
  <si>
    <t>Daño físico</t>
  </si>
  <si>
    <t>Fuego</t>
  </si>
  <si>
    <t>Agua</t>
  </si>
  <si>
    <t>Contaminación</t>
  </si>
  <si>
    <t>Accidente Importante</t>
  </si>
  <si>
    <t>Destrucción del equipo o medios</t>
  </si>
  <si>
    <t>Polvo, corrosión, congelamiento</t>
  </si>
  <si>
    <t>Eventos naturales</t>
  </si>
  <si>
    <t>Fenómenos climáticos</t>
  </si>
  <si>
    <t>Fenómenos sísmicos</t>
  </si>
  <si>
    <t>Fenómenos volcánicos</t>
  </si>
  <si>
    <t>Fenómenos meteorológico</t>
  </si>
  <si>
    <t>Inundación</t>
  </si>
  <si>
    <t>Perdida de los servicios esenciales</t>
  </si>
  <si>
    <t>Fallas en el sistema de suministro de agua o aire acondicionado</t>
  </si>
  <si>
    <t>Perdida de suministro de energía</t>
  </si>
  <si>
    <t>Falla en equipo de telecomunicaciones</t>
  </si>
  <si>
    <t>Perturbación debida a la radiación</t>
  </si>
  <si>
    <t>Radiación electromagnética</t>
  </si>
  <si>
    <t>Radiación térmica</t>
  </si>
  <si>
    <t>Impulsos electromagnéticos</t>
  </si>
  <si>
    <t>Compromiso de la información</t>
  </si>
  <si>
    <t>Interceptación de señales de interferencia</t>
  </si>
  <si>
    <t>comprometida</t>
  </si>
  <si>
    <t>Espionaje remoto</t>
  </si>
  <si>
    <t>Escucha encubierta</t>
  </si>
  <si>
    <t>Hurto de medios o documentos</t>
  </si>
  <si>
    <t>Hurto de equipo</t>
  </si>
  <si>
    <t>Recuperación  de  medios  reciclados  o</t>
  </si>
  <si>
    <t>desechados</t>
  </si>
  <si>
    <t>Divulgación</t>
  </si>
  <si>
    <t xml:space="preserve">Datos   provenientes   de   fuentes   no confiables </t>
  </si>
  <si>
    <t>Manipulación con hardware</t>
  </si>
  <si>
    <t>Manipulación con software</t>
  </si>
  <si>
    <t>Detección de la posición</t>
  </si>
  <si>
    <t>Fallas técnicas</t>
  </si>
  <si>
    <t>Fallas del equipo</t>
  </si>
  <si>
    <t>Mal funcionamiento del equipo</t>
  </si>
  <si>
    <t>Saturación del sistema de información</t>
  </si>
  <si>
    <t>Mal funcionamiento del software</t>
  </si>
  <si>
    <t>Incumplimiento en  el mantenimiento  del</t>
  </si>
  <si>
    <t>sistema de información.</t>
  </si>
  <si>
    <t>Acciones no autorizadas</t>
  </si>
  <si>
    <t>Uso no autorizado del equipo /información</t>
  </si>
  <si>
    <t>Copia fraudulenta del software</t>
  </si>
  <si>
    <t>Uso de software falso o copiado</t>
  </si>
  <si>
    <t>Corrupción de los datos</t>
  </si>
  <si>
    <t>Procesamiento ilegal de datos</t>
  </si>
  <si>
    <t>Compromiso de las funciones</t>
  </si>
  <si>
    <t>Error en el uso</t>
  </si>
  <si>
    <t>Falsificación de derechos</t>
  </si>
  <si>
    <t>Abuso de derechos</t>
  </si>
  <si>
    <t>Negación de acciones</t>
  </si>
  <si>
    <t>Incumplimiento  en  la  disponibilidad  del personal</t>
  </si>
  <si>
    <t xml:space="preserve"> AMENAZA</t>
  </si>
  <si>
    <t>MOTIVACION</t>
  </si>
  <si>
    <t>ACCIONES AMENAZANTES</t>
  </si>
  <si>
    <t xml:space="preserve">Pirata informático, intruso
ilegal
</t>
  </si>
  <si>
    <t>Reto</t>
  </si>
  <si>
    <t>Piratería</t>
  </si>
  <si>
    <t>Ego</t>
  </si>
  <si>
    <t>Ingeniería Social</t>
  </si>
  <si>
    <t>Rebelión</t>
  </si>
  <si>
    <t>Intrusión en el sistema</t>
  </si>
  <si>
    <t>Estatus</t>
  </si>
  <si>
    <t>forzados al sistema</t>
  </si>
  <si>
    <t>Dinero</t>
  </si>
  <si>
    <t>Acceso no autorizado</t>
  </si>
  <si>
    <t xml:space="preserve">Criminal de la computación
</t>
  </si>
  <si>
    <t>Destrucción información</t>
  </si>
  <si>
    <t xml:space="preserve">Crimen por computador
</t>
  </si>
  <si>
    <t xml:space="preserve">Divulgación ilegal de la información
</t>
  </si>
  <si>
    <t xml:space="preserve">Acto fraudulento 
</t>
  </si>
  <si>
    <t xml:space="preserve">Ganancia monetaria
</t>
  </si>
  <si>
    <t xml:space="preserve">Soborno  de la  información   
</t>
  </si>
  <si>
    <t>Alteración autorizada datos</t>
  </si>
  <si>
    <t xml:space="preserve">Suplantación  de  identidad  </t>
  </si>
  <si>
    <t>Terrorismo</t>
  </si>
  <si>
    <t>Chantaje</t>
  </si>
  <si>
    <t>Destrucción</t>
  </si>
  <si>
    <t>Bomba/Terrorismo</t>
  </si>
  <si>
    <t>Explotación</t>
  </si>
  <si>
    <t>Guerra de la información</t>
  </si>
  <si>
    <t>Venganza</t>
  </si>
  <si>
    <t>Ataques contra sistema DDoS</t>
  </si>
  <si>
    <t>Ganancia política</t>
  </si>
  <si>
    <t>Penetración sistema</t>
  </si>
  <si>
    <t>Cubrimiento de los medios de comunicación</t>
  </si>
  <si>
    <t>Manipulación sistema</t>
  </si>
  <si>
    <t>Espionaje industrial (inteligencia, empresas, gobiernos extranjeros, otros intereses)</t>
  </si>
  <si>
    <t>Ventaja competitiva</t>
  </si>
  <si>
    <t>Ventaja de defensa</t>
  </si>
  <si>
    <t>Espionaje económico</t>
  </si>
  <si>
    <t>Hurto de información</t>
  </si>
  <si>
    <t>Intrusos (empleados con entrenamiento deficiente,descontentos,malintencionados, negligentes,deshonestos o despedidos)</t>
  </si>
  <si>
    <t>Curiosidad</t>
  </si>
  <si>
    <t>Asalto a un empleado</t>
  </si>
  <si>
    <t>Ganancia monetaria</t>
  </si>
  <si>
    <t xml:space="preserve"> CONTROLES GENERALES</t>
  </si>
  <si>
    <t xml:space="preserve">Criterio de evaluación </t>
  </si>
  <si>
    <t>Aspecto a Evaluar en el Diseño del Control</t>
  </si>
  <si>
    <t>Peso en la evaluación del diseño del control</t>
  </si>
  <si>
    <t>1. Responsable</t>
  </si>
  <si>
    <t>¿Existe un responsable asignado a la ejecución del control?</t>
  </si>
  <si>
    <t>Asignado</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</si>
  <si>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</si>
  <si>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</si>
  <si>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</si>
  <si>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4. Cómo se realiza la actividad de control.</t>
  </si>
  <si>
    <t>¿La fuente de información que se utiliza en el desarrollo del control es información confiable que permita mitigar el riesgo?.</t>
  </si>
  <si>
    <t>No confiable</t>
  </si>
  <si>
    <t>¿Las observaciones, desviaciones o diferencias identificadas como resultados de la ejecución del control son investigadas y resueltas de manera oportuna?</t>
  </si>
  <si>
    <t>No se investigan y resuelven oportunamente.</t>
  </si>
  <si>
    <t>6. Evidencia de la ejecución del control</t>
  </si>
  <si>
    <t>¿Se deja evidencia o rastro de la ejecución del control, que permita a cualquier tercero con la evidencia, llegar a la..</t>
  </si>
  <si>
    <t xml:space="preserve">Incompleta </t>
  </si>
  <si>
    <t>Rango de calificación del diseño del control</t>
  </si>
  <si>
    <t>Resultado - peso en la evaluación del diseño del control</t>
  </si>
  <si>
    <t>Rango de calificación de la ejecución del control</t>
  </si>
  <si>
    <t>Resultado - peso en la evaluación de la ejecución del control</t>
  </si>
  <si>
    <t>El control se ejecuta de manera consistente por parte del responsable.</t>
  </si>
  <si>
    <t>El control se ejecuta algunas veces por parte del responsable.</t>
  </si>
  <si>
    <t>El control no se ejecuta por parte del responsable.</t>
  </si>
  <si>
    <t>Peso individual del diseño (DISEÑO)</t>
  </si>
  <si>
    <t>El control se ejecuta de manera consistente por los responsables. (EJECUCIÓN)</t>
  </si>
  <si>
    <t>Solidez individual de cada control
 fuerte:100 
moderado:50
 debil:0</t>
  </si>
  <si>
    <t>Aplica plan de acción para fortalecer el control Sí / NO</t>
  </si>
  <si>
    <t>fuerte calificación entre 96 y 100</t>
  </si>
  <si>
    <t>fuerte (siempre se ejecuta)</t>
  </si>
  <si>
    <t>fuerte + fuerte = fuerte</t>
  </si>
  <si>
    <t>moderado ( algunas veces)</t>
  </si>
  <si>
    <t>fuerte + moderado = moderado</t>
  </si>
  <si>
    <t>débil (no se ejecuta)</t>
  </si>
  <si>
    <t>fuerte + débil = débil</t>
  </si>
  <si>
    <t>moderado calificación entre 86 y 95</t>
  </si>
  <si>
    <t>moderado + fuerte = moderado</t>
  </si>
  <si>
    <t>moderado (algunas veces)</t>
  </si>
  <si>
    <t>moderado + moderado = moderado</t>
  </si>
  <si>
    <t>moderado + débil = débil</t>
  </si>
  <si>
    <t>débil entre 0 y 85</t>
  </si>
  <si>
    <t>débil + fuerte = débil</t>
  </si>
  <si>
    <t>débil + moderado = débil</t>
  </si>
  <si>
    <t>débil + débil = débil</t>
  </si>
  <si>
    <t>El promedio de la solidez individual de cada control al sumarlos y ponderarlos es igual a 100.</t>
  </si>
  <si>
    <t>El promedio de la solidez individual de cada control al sumarlos y ponderarlos la calificación está entre 50 y 99</t>
  </si>
  <si>
    <t>El promedio de la solidez individual de cada control al sumarlos y ponderarlos la calificación es menor a 50.</t>
  </si>
  <si>
    <t>Solidez del conjunto de los controles</t>
  </si>
  <si>
    <t>Controles ayudan a disminuir la probabilidad</t>
  </si>
  <si>
    <t>Controles ayudan a disminuir impacto</t>
  </si>
  <si>
    <t># Columnas en la matriz de riesgo que se desplaza en el eje de la probabilidad</t>
  </si>
  <si>
    <t># Columnas en la matriz de riesgo que se desplaza en el eje de impacto</t>
  </si>
  <si>
    <t>fuerte</t>
  </si>
  <si>
    <t xml:space="preserve"> directamente </t>
  </si>
  <si>
    <t>directamente</t>
  </si>
  <si>
    <t>Indirectamente</t>
  </si>
  <si>
    <t>no disminuye</t>
  </si>
  <si>
    <t>moderado</t>
  </si>
  <si>
    <t>5 - Políticas de seguridad</t>
  </si>
  <si>
    <t>Control: Se debe definir un conjunto de políticas para la seguridad de la información, aprobada por la dirección, publicada y comunicada  a los empleados y partes externas pertinentes.</t>
  </si>
  <si>
    <t xml:space="preserve">6. Organización de la seguridad de la información </t>
  </si>
  <si>
    <t>Control: Se deben definir y asignar todas las responsabilidades de  la seguridad de la información.</t>
  </si>
  <si>
    <t>Control: Se debe mantener los contactos apropiados con las autoridades pertinentes</t>
  </si>
  <si>
    <t>Control: Se debe adoptar una política y unas medidas de seguridad de soporte, para gestionar los riesgos introducidos por el uso de dispositivos móviles.</t>
  </si>
  <si>
    <t>Control: Se debe implementar una política y unas medidas de seguridad de soporte, para proteger la información a la que se tiene acceso, que es procesada o almacenada en los lugares en los que se realiza teletrabajo.</t>
  </si>
  <si>
    <t>A.7 Seguridad de los recursos  humanos</t>
  </si>
  <si>
    <t>Control: Los acuerdos contractuales con empleados y contratistas, deben establecer sus responsabilidades y las de la organización en  cuanto a la seguridad de la información.</t>
  </si>
  <si>
    <t>Control: Todos los empleados de la organización, y en donde sea pertinente, los contratistas, deben recibir la educación y la formación en toma de conciencia apropiada, y actualizaciones regulares sobre las políticas y procedimientos pertinentes para su cargo.</t>
  </si>
  <si>
    <t>Control: Se debe contar con un proceso disciplinario formal el cual debe ser comunicado, para emprender acciones contra empleados hayan cometido una violación a la seguridad de la información.</t>
  </si>
  <si>
    <t>A.8 Gestión de activos</t>
  </si>
  <si>
    <t xml:space="preserve">Control: Se debe identificar los activos asociados con la información y las instalaciones de procesamiento de información, y se deber elaborar y mantener un inventario de estos activos. </t>
  </si>
  <si>
    <t>Control: Los activos mantenidos en el inventario deben tener un propietario.</t>
  </si>
  <si>
    <t>Control: La información se debe clasificar en función de los requisitos legales, valor, criticidad y susceptibilidad a divulgación o a modificación no autorizada.</t>
  </si>
  <si>
    <t>Control: Se debe implementar procedimientos para la gestión de medios removibles, de acuerdo con el esquema de clasificación adoptado por la organización.</t>
  </si>
  <si>
    <t>Control: Se debe disponer en forma segura de los medios cuando ya no se requieran, utilizando procedimientos formales.</t>
  </si>
  <si>
    <t>Control: Los medios que contienen información se deben proteger contra acceso no autorizado, uso indebido o corrupción durante el transporte.</t>
  </si>
  <si>
    <t>A.9 Control de acceso</t>
  </si>
  <si>
    <t>Control: Se debe establecer, documentar y revisar una política de control de acceso con base en los requisitos del negocio y de seguridad de la información</t>
  </si>
  <si>
    <t>Control: Solo se debe permitir acceso de los usuarios a la red y a los servicios de red para los que hayan sido autorizados específicamente.</t>
  </si>
  <si>
    <t>Control: Se debe implementar un proceso formal de registro y de cancelación de usuarios, para posibilitar la asignación de los derechos de acceso.</t>
  </si>
  <si>
    <t>Control: Se debe implementar un proceso de suministro de acceso formal de usuarios para asignar o revocar los derechos de acceso a todo tipo de usuarios para todos los sistemas y servicios.</t>
  </si>
  <si>
    <t>Control: La asignación de la información secreta se debe controlar por medio de un proceso de gestión formal.</t>
  </si>
  <si>
    <t>Control: Los propietarios de los activos deben revisar los derechos de acceso de los usuarios, a intervalos regulares.</t>
  </si>
  <si>
    <t>Control: Se debe exigir a los usuarios que cumplan las prácticas de la organización para el uso de información de autenticación secreta</t>
  </si>
  <si>
    <t>Control: El acceso a la información y a las funciones de los sistemas de las aplicaciones se deben restringir de acuerdo con la política de control de acceso.</t>
  </si>
  <si>
    <t>Control: Cuando lo requiere la política de control de acceso, el acceso a sistemas y aplicaciones se debe controlar mediante un proceso de ingreso seguro.</t>
  </si>
  <si>
    <t>Control: Los sistemas de gestión de contraseñas deben ser interactivos y deben asegurar la calidad de las contraseñas</t>
  </si>
  <si>
    <t>Control: Se debe restringir y controlar estrictamente el uso de programas utilitarios que pudieran tener capacidad de anular el sistema y los controles de las aplicaciones.</t>
  </si>
  <si>
    <t xml:space="preserve"> A.10 Criptografía</t>
  </si>
  <si>
    <t>Control: Se debe desarrollar e implementar una política sobre el uso de controles criptográficos para la protección de la información.</t>
  </si>
  <si>
    <t>Control: Se debe desarrollar e implementar una política sobre el uso, protección y tiempo de vida de las llaves criptográficas durante todo su ciclo de vida.</t>
  </si>
  <si>
    <t xml:space="preserve"> A.11 Seguridad física y del entorno</t>
  </si>
  <si>
    <t>Control: Se debe definir y usar perímetros de seguridad, y usarlos para proteger áreas que contengan información sensible o critica, e instalaciones de manejo de información.</t>
  </si>
  <si>
    <t>Control: Las áreas seguras se deben proteger mediante controles de entrada apropiados para asegurar que solamente se permite el acceso a personal autorizado.</t>
  </si>
  <si>
    <t>Control: Se debe diseñar y aplicar seguridad física a oficinas, recintos e instalaciones.</t>
  </si>
  <si>
    <t>Control: Se debe diseñar y aplicar procedimientos para trabajo en áreas seguras.</t>
  </si>
  <si>
    <t>Control: Se debe controlar los puntos de acceso tales como áreas de despacho y de carga, y otros puntos en donde pueden entrar personas no autorizadas, y si es posible, aislarlos de las instalaciones de procesamiento de información para evitar el acceso no autorizado.</t>
  </si>
  <si>
    <t>Control: Los equipos deben estar ubicados y protegidos para reducir los riesgos de amenazas y peligros del entorno, y las oportunidades para acceso no autorizado.</t>
  </si>
  <si>
    <t>Control: Los equipos se deben proteger contra fallas de energía y otras interrupciones causadas por fallas en los servicios de suministro.</t>
  </si>
  <si>
    <t>Control: Los equipos se deberían mantener correctamente para asegurar su disponibilidad e integridad continuas.</t>
  </si>
  <si>
    <t>Control: Los equipos, información o software no se deben retirar de su sitio sin autorización previa</t>
  </si>
  <si>
    <t>Control: Se debe aplicar medidas de seguridad a los activos que se encuentran fuera de las instalaciones de la organización, teniendo en cuenta los diferentes riesgos de trabajar fuera de dichas instalaciones.</t>
  </si>
  <si>
    <t>Control: Se debe verificar todos los elementos de equipos que contengan medios de almacenamiento, para asegurar que cualquier dato sensible o software con licencia haya sido retirado o sobrescrito en forma segura antes de su disposición o reutilización.</t>
  </si>
  <si>
    <t>Control: Los usuarios deben asegurarse de que a los equipos desatendidos se les dé protección apropiada.</t>
  </si>
  <si>
    <t>Control: Se debe adoptar una política de escritorio limpio para los papeles y medios de almacenamiento removibles, y una política de pantalla limpia en las instalaciones de procesamiento de información.</t>
  </si>
  <si>
    <t xml:space="preserve"> A.12 Seguridad de las operaciones</t>
  </si>
  <si>
    <t>Control: Los procedimientos de operación se deben documentar y poner a disposición de todos los usuarios que los necesiten.</t>
  </si>
  <si>
    <t>Control: Se deben controlar los cambios en la organización, en los procesos de negocio, en las instalaciones y en los sistemas de procesamiento de información que afectan la seguridad de la información.</t>
  </si>
  <si>
    <t>Control: Para asegurar el desempeño requerido del sistema se debe hacer seguimiento al uso de los recursos, hacer los ajustes, y hacer proyecciones de los requisitos sobre la capacidad futura.</t>
  </si>
  <si>
    <t>Control: Se deben implementar controles de detección, de prevención y de recuperación, combinados con la toma de conciencia apropiada de los usuarios, para proteger contra códigos maliciosos.</t>
  </si>
  <si>
    <t>Control: Se debe elaborar, conservar y revisar regularmente los registros acerca de actividades del usuario, excepciones, fallas y eventos de seguridad de la información.</t>
  </si>
  <si>
    <t>Control: Las instalaciones y la información de registro se deben proteger contra alteración y acceso no autorizado.</t>
  </si>
  <si>
    <t xml:space="preserve"> Control: Las actividades del administrador y del operador del sistema  se deben registrar, y los registros se deben proteger y revisar  con regularidad.</t>
  </si>
  <si>
    <t>Control: Los relojes de todos los sistemas de procesamiento de información pertinentes dentro de una organización o ámbito de seguridad se deberían sincronizar con una única fuente de referencia de tiempo</t>
  </si>
  <si>
    <t>Control: Se deben implementar procedimientos para controlar la instalación de software en sistemas operativos.</t>
  </si>
  <si>
    <t>Control: Se deben establecer e implementar las reglas para la instalación de software por parte de los usuarios.</t>
  </si>
  <si>
    <t>Control: Los requisitos y actividades de auditoría que involucran la verificación de los sistemas operativos se deben planificar y acordar cuidadosamente para minimizar las interrupciones en los procesos del negocio.</t>
  </si>
  <si>
    <t>A.13 Seguridad de las comunicaciones</t>
  </si>
  <si>
    <t>Control: Las redes se deben gestionar y controlar para proteger la información en sistemas y aplicaciones.</t>
  </si>
  <si>
    <t>Control: Los grupos de servicios de información, usuarios y sistemas de información se deben separar en las redes.</t>
  </si>
  <si>
    <t>Control: Se debe contar con políticas, procedimientos y controles de  transferencia formales para proteger la transferencia de información mediante el uso de todo tipo de instalaciones de comunicación.</t>
  </si>
  <si>
    <t>Control: Los acuerdos deben tener en cuenta la transferencia segura de información del negocio entre la organización y las partes externas.</t>
  </si>
  <si>
    <t>Control: Se debe proteger adecuadamente la información incluida en la mensajería electrónica.</t>
  </si>
  <si>
    <t>Control: Se debe identificar, revisar regularmente y documentar los requisitos para los acuerdos de confidencialidad o no divulgación que reflejen las necesidades de la organización para la protección de la información.</t>
  </si>
  <si>
    <t>A.14 Adquisición, desarrollo y mantenimientos de sistemas</t>
  </si>
  <si>
    <t>Control: La información involucrada en los servicios de aplicaciones que pasan sobre redes públicas se debe proteger de actividades fraudulentas, disputas contractuales y divulgación y modificación no autorizadas.</t>
  </si>
  <si>
    <t>Control: La información involucrada en las transacciones de los servicios de las aplicaciones se deben proteger para evitar la transmisión incompleta, el enrutamiento errado, la alteración no autorizada de mensajes, la divulgación no autorizada, y la duplicación o reproducción de mensajes no autorizada.</t>
  </si>
  <si>
    <t>Control: Se debe desalentar las modificaciones a los paquetes de software, que se deben limitar a los cambios necesarios, y todos los cambios se deben controlar estrictamente.</t>
  </si>
  <si>
    <t>Control: Se debe establecer, documentar y mantener principios para la construcción de sistemas seguros, y aplicarlos a cualquier actividad de implementación de sistemas de información.</t>
  </si>
  <si>
    <t>Control: Las organizaciones deben establecer y proteger adecuadamente los ambientes de desarrollo seguros para las tareas de desarrollo e integración de sistemas que comprendan todo el ciclo de vida de desarrollo de sistemas.</t>
  </si>
  <si>
    <t>Control: La organización debe supervisar y hacer seguimiento de la actividad de desarrollo de sistemas contratados externamente.</t>
  </si>
  <si>
    <t>Control: Para los sistemas de información nuevos, actualizaciones y nuevas versiones, se deberían establecer programas de prueba para aceptación y criterios de aceptación relacionados.</t>
  </si>
  <si>
    <t>A.15 Relación con los proveedores</t>
  </si>
  <si>
    <t>Control: Los requisitos de seguridad de la información para mitigar los riesgos asociados con el acceso de proveedores a los activos de la organización se deben  acordar con estos y se deben documentar.</t>
  </si>
  <si>
    <t>Control: Se debe establecer y acordar todos los requisitos de seguridad de la información pertinentes con cada proveedor que pueda tener acceso, procesar,  almacenar, comunicar o suministrar componentes de infraestructura de TI para la información de la organización.</t>
  </si>
  <si>
    <t>Control: Los acuerdos con proveedores deben incluir requisitos para tratar los riesgos de seguridad de la información asociados con la cadena de suministro de productos y servicios de tecnología de información y comunicación.</t>
  </si>
  <si>
    <t>Control: Las organizaciones deben hacer seguimiento, revisar y auditar con regularidad la prestación de servicios de los proveedores.</t>
  </si>
  <si>
    <t>Control: Se debe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revaloración de los riesgos.</t>
  </si>
  <si>
    <t>A.16 Gestión de incidentes de seguridad de la información</t>
  </si>
  <si>
    <t>Control: Se debe establecer las responsabilidades y procedimientos de gestión para asegurar una respuesta rápida, eficaz y ordenada a los incidentes de seguridad de la información.</t>
  </si>
  <si>
    <t>Control: Los eventos de seguridad de la información se deben informar a través de los canales de gestión apropiados, tan pronto como sea posible.</t>
  </si>
  <si>
    <t>Control: Se debe exigir a todos los empleados y contratistas que usan los servicios y sistemas de información de la organización, que observen e informen cualquier debilidad de seguridad de la información observada o sospechada en los sistemas o servicios.</t>
  </si>
  <si>
    <t>Control: Se debe dar respuesta a los incidentes de seguridad de la información de acuerdo con procedimientos documentados.</t>
  </si>
  <si>
    <t>Control: El conocimiento adquirido al analizar y resolver incidentes de seguridad de la información se debe usar para reducir la posibilidad o el impacto de incidentes futuros.</t>
  </si>
  <si>
    <t>Control: La organización debe definir y aplicar procedimientos para la identificación, recolección, adquisición y preservación de información que pueda servir como evidencia.</t>
  </si>
  <si>
    <t>A.17 Aspectos de seguridad de la información de la gestión de continuidad de negocio</t>
  </si>
  <si>
    <t>Control: La organización debe determinar sus requisitos para la seguridad de la información y la continuidad de la gestión de la seguridad de la información en situaciones adversas, por ejemplo, durante una crisis o desastre.</t>
  </si>
  <si>
    <t>Control: Las instalaciones de procesamiento de información se debe implementar con redundancia suficiente para cumplir los requisitos de disponibilidad.</t>
  </si>
  <si>
    <t>A.18 Cumplimiento</t>
  </si>
  <si>
    <t>Control: Todos los requisitos estatutarios, reglamentarios y contractuales pertinentes, y el enfoque de la organización para cumplirlos, se deben identificar y documentar explícitamente y mantenerlos actualizados para cada sistema de información y para la organización.</t>
  </si>
  <si>
    <t>Control: Se debe implementar procedimientos apropiados para asegurar el cumplimiento de los requisitos legislativos, de reglamentación y contractuales relacionados con los derechos de propiedad intelectual y el uso de productos de software patentados.</t>
  </si>
  <si>
    <t>Control: Cuando sea aplicable, se debe asegurar la privacidad y la protección de la información de datos personales, como se exige en la legislación y la reglamentación pertinentes</t>
  </si>
  <si>
    <t>Control: se debe usar controles criptográficos, en cumplimiento de todos los acuerdos, legislación y reglamentación pertinentes</t>
  </si>
  <si>
    <t>Control: 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</si>
  <si>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Control: Los directores deben revisar con regularidad el cumplimiento del procesamiento y procedimientos de información dentro de su área de responsabilidad, con las políticas y normas de seguridad apropiadas, y cualquier otro requisito de seguridad.</t>
  </si>
  <si>
    <t>Control: Los sistemas de información se deben revisar periódicamente para determinar el cumplimiento con las políticas y normas de seguridad de la información.</t>
  </si>
  <si>
    <t>CATASTRÓFICO</t>
  </si>
  <si>
    <t xml:space="preserve">Interrupción de las operaciones de la Entidad por más de cinco (5) días. </t>
  </si>
  <si>
    <t xml:space="preserve"> Incumplimiento en las metas y objetivos institucionales afectando de forma grave la ejecución presupuestal.</t>
  </si>
  <si>
    <t>Imagen institucional afectada en el orden nacional o regional por actos o hechos de corrupción comprobados</t>
  </si>
  <si>
    <t xml:space="preserve"> Intervención por parte de un ente de control u otro ente regulador.</t>
  </si>
  <si>
    <t>Pérdida de Información crítica para la entidad que no se puede recuperar</t>
  </si>
  <si>
    <t>MAYOR</t>
  </si>
  <si>
    <t>MODERADO</t>
  </si>
  <si>
    <t>MENOR</t>
  </si>
  <si>
    <t>INSIGNIFICANTE</t>
  </si>
  <si>
    <t xml:space="preserve"> Pérdida de información crítica que puede ser recuperada de forma parcial o incompleta.</t>
  </si>
  <si>
    <t>Sanción por parte del ente de control u otro ente regulador</t>
  </si>
  <si>
    <t xml:space="preserve"> Incumplimiento en las metas y objetivos institucionales afectando el cumplimiento en las metas de gobierno</t>
  </si>
  <si>
    <t xml:space="preserve"> Imagen institucional afectada en el orden nacional o regional por incumplimientos en la prestación del servicio a los usuarios o ciudadanos. </t>
  </si>
  <si>
    <t xml:space="preserve"> Reclamaciones o quejas de los usuarios que podrían implicar una denuncia ante los entes reguladores o una demanda de largo alcance para la entidad</t>
  </si>
  <si>
    <t xml:space="preserve"> Inoportunidad en la información ocasionando retrasos en la atención a los usuarios.</t>
  </si>
  <si>
    <t>Reproceso de actividades y aumento de carga operativa</t>
  </si>
  <si>
    <t xml:space="preserve"> Imagen institucional afectada en el orden nacional o regional por retrasos en la prestación del servicio a los usuarios o ciudadanos</t>
  </si>
  <si>
    <t>Investigaciones penales, fiscales o disciplinarias</t>
  </si>
  <si>
    <t xml:space="preserve"> Interrupción de las operaciones de la Entidad por un (1) día.</t>
  </si>
  <si>
    <t xml:space="preserve"> Reclamaciones o quejas de los usuarios que implican investigaciones internas disciplinarias.</t>
  </si>
  <si>
    <t xml:space="preserve">Imagen institucional afectada localmente por retrasos en la prestación del servicio a los usuarios o ciudadanos. </t>
  </si>
  <si>
    <t xml:space="preserve"> No se generan sanciones económicas o administrativas.</t>
  </si>
  <si>
    <t xml:space="preserve">No se afecta la imagen institucional de forma significativa. </t>
  </si>
  <si>
    <t xml:space="preserve"> No hay interrupción de las operaciones de la entidad. </t>
  </si>
  <si>
    <t xml:space="preserve"> Interrupción de las operaciones de la Entidad por algunas horas.</t>
  </si>
  <si>
    <t xml:space="preserve"> Interrupción de las operaciones de la Entidad por más de dos (2) días.</t>
  </si>
  <si>
    <t>CRITERIOS PARA CALIFICAR EL IMPACTO</t>
  </si>
  <si>
    <t>VALOR DEL IMPACTO</t>
  </si>
  <si>
    <t xml:space="preserve">NIVEL DEL IMPACTO </t>
  </si>
  <si>
    <t>NIVEL DE LA PROBABILIDAD</t>
  </si>
  <si>
    <t>DESCRIPTOR</t>
  </si>
  <si>
    <t>MEDIDA DE TRATAMIENTO DEL RIESGO</t>
  </si>
  <si>
    <t>MEDIDA DE TRATAMIENTO DEL RIESGO DE CORRUPCIÓN</t>
  </si>
  <si>
    <t>Medida de Tratamiento del Riesgo</t>
  </si>
  <si>
    <t>Opciones de respuesta al criterio de evaluación</t>
  </si>
  <si>
    <t xml:space="preserve">Prevenir </t>
  </si>
  <si>
    <t># de columnas en la matriz de riesgo que se desplaza en el eje de la probabilidad</t>
  </si>
  <si>
    <t># de columnas en la matriz de riesgo que se desplaza en el eje de impacto</t>
  </si>
  <si>
    <t>Tipos de Control</t>
  </si>
  <si>
    <t>Actividades de Control</t>
  </si>
  <si>
    <t>Código formato: PDE-07-01
Versión 5.0</t>
  </si>
  <si>
    <t>Código formato: PDE-07-02
Versión 5.0</t>
  </si>
  <si>
    <t xml:space="preserve">TABLA No.7  Mapa de Calor  </t>
  </si>
  <si>
    <t>TABLA 15. Resultados de los Posibles desplazamientos de la Probabilidad y del Impacto de los Riesgos</t>
  </si>
  <si>
    <t xml:space="preserve">Intrusos </t>
  </si>
  <si>
    <t>Otros</t>
  </si>
  <si>
    <t>Daño_físico</t>
  </si>
  <si>
    <t>Eventos_naturales</t>
  </si>
  <si>
    <t>Perdida_servicios_esenciales</t>
  </si>
  <si>
    <t>Perturbación_debida_a_la_radiación</t>
  </si>
  <si>
    <t>Compromiso_de_la_información</t>
  </si>
  <si>
    <t>Fallas_técnicas</t>
  </si>
  <si>
    <t>Acciones_no_autorizadas</t>
  </si>
  <si>
    <t>Criminal_de_la_computación</t>
  </si>
  <si>
    <t>Espionaje_industrial</t>
  </si>
  <si>
    <t>Tipo del Riesgo</t>
  </si>
  <si>
    <t xml:space="preserve">Control
</t>
  </si>
  <si>
    <t>Contexto de la organización</t>
  </si>
  <si>
    <t>Externo</t>
  </si>
  <si>
    <t>Interno</t>
  </si>
  <si>
    <t>Tipo de activo</t>
  </si>
  <si>
    <t>Información Digital</t>
  </si>
  <si>
    <t>Información Física</t>
  </si>
  <si>
    <t>Información Digital/ Física</t>
  </si>
  <si>
    <t>Software</t>
  </si>
  <si>
    <t>Hardware</t>
  </si>
  <si>
    <t>Recurso Humano</t>
  </si>
  <si>
    <t>Servicios</t>
  </si>
  <si>
    <t xml:space="preserve">Activo(s) de información
</t>
  </si>
  <si>
    <t>Ambientales</t>
  </si>
  <si>
    <t>Sociales y culturales</t>
  </si>
  <si>
    <t>Legales y reglamentarios</t>
  </si>
  <si>
    <t>Compromiso_de_las_funciones</t>
  </si>
  <si>
    <t>Pirata_informático_intruso_ilegal</t>
  </si>
  <si>
    <t>A.6_Organización_Seguridad</t>
  </si>
  <si>
    <t xml:space="preserve">A.5_Políticas_Seguridad </t>
  </si>
  <si>
    <t>A.8_Gestión_activos</t>
  </si>
  <si>
    <t>A.9_Control_acceso</t>
  </si>
  <si>
    <t>A.10_Criptografía</t>
  </si>
  <si>
    <t>A.16_Incidentes_seguridad_de_la_información</t>
  </si>
  <si>
    <t>A.18_Cumplimiento</t>
  </si>
  <si>
    <t>A.14_Adquisición_desarrollo_y_mantenimiento_de_sistemas</t>
  </si>
  <si>
    <t>A.5.1.1 Políticas para la seguridad de la información</t>
  </si>
  <si>
    <t>A.5.1.2 Revisión de las políticas para la seguridad de la información</t>
  </si>
  <si>
    <t xml:space="preserve"> A.6.1.1 Roles y responsabilidades para la seguridad de la información</t>
  </si>
  <si>
    <t>A.7.2.2 Toma de conciencia,
educación y formación en la
seguridad de la información</t>
  </si>
  <si>
    <t xml:space="preserve">
A.8.1.1 Inventario de activos</t>
  </si>
  <si>
    <t xml:space="preserve">A.9.1.2 Acceso a redes  y a servicios en red </t>
  </si>
  <si>
    <t xml:space="preserve"> A.9.4.2  Procedimiento de ingreso seguro</t>
  </si>
  <si>
    <t xml:space="preserve"> A.9.4.3 Sistema de gestión de contraseñas</t>
  </si>
  <si>
    <t xml:space="preserve"> A.10.1.1 Política sobre el uso de controles criptográficos</t>
  </si>
  <si>
    <t>A.11.1.1 Perímetro de seguridad física</t>
  </si>
  <si>
    <t>A.11.1.2 Controles de Acceso físicos</t>
  </si>
  <si>
    <t>A.11.1.3 Seguridad de oficinas, recintos e instalaciones</t>
  </si>
  <si>
    <t>A.11.1.5 Trabajo en áreas seguras</t>
  </si>
  <si>
    <t>A.11.1.6 Áreas de despacho y carga</t>
  </si>
  <si>
    <t>A.11.2.1 Ubicación y protección de los equipos</t>
  </si>
  <si>
    <t>A.11.2.3 Seguridad del cableado</t>
  </si>
  <si>
    <t>A.11.2.4 Mantenimiento de equipos</t>
  </si>
  <si>
    <t>A.11.2.5  Retiro de activos</t>
  </si>
  <si>
    <t>A.11.2.6 Seguridad de equipos y activos fuera de las instalaciones</t>
  </si>
  <si>
    <t>A.11.2.7 Disposición segura o reutilización de equipos</t>
  </si>
  <si>
    <t>A.11.2.8. Equipos de usuario desatendidos</t>
  </si>
  <si>
    <t>A.11.2.9 Política de escritorio limpio y pantalla limpia</t>
  </si>
  <si>
    <t>A.12_Seguridad_de_las_operaciones</t>
  </si>
  <si>
    <t xml:space="preserve">A.12.1.4 Separación de los ambientes de desarrollo, pruebas y operación
</t>
  </si>
  <si>
    <t xml:space="preserve">A.12.5.1 Instalación de software en  sistemas operativos
</t>
  </si>
  <si>
    <t xml:space="preserve">A.12.6.1 Gestión de las vulnerabilidades técnicas
</t>
  </si>
  <si>
    <t xml:space="preserve">A.12.6.2  Restricciones sobre la  instalación de software
</t>
  </si>
  <si>
    <t xml:space="preserve">
 A.13.1.1 Controles de redes
</t>
  </si>
  <si>
    <t>A.14.1.1  Análisis y especificación de requisitos de seguridad de la  información</t>
  </si>
  <si>
    <t>A.14.1.2 Seguridad de servicios de las aplicaciones en redes publicas</t>
  </si>
  <si>
    <t xml:space="preserve">A.14.2.3 Revisión técnica de las aplicaciones después de cambios en la plataforma de operación
</t>
  </si>
  <si>
    <t xml:space="preserve"> A.14.2.4 Restricciones en los cambios a los paquetes de software
</t>
  </si>
  <si>
    <t>A.14.2.8  Pruebas de seguridad de sistemas</t>
  </si>
  <si>
    <t>A.14.3.1 Protección de datos de prueba</t>
  </si>
  <si>
    <t>A.16.1.1  Responsabilidades y procedimientos</t>
  </si>
  <si>
    <t>A.17.1.3 Verificación, revisión y evaluación de la continuidad de la seguridad de la
información</t>
  </si>
  <si>
    <t>A.17.2.1  Disponibilidad de instalaciones de
procesamiento de información.</t>
  </si>
  <si>
    <t>A.7_Recursos_humanos</t>
  </si>
  <si>
    <t>A.11_Seguridad_fisica_y_entorno</t>
  </si>
  <si>
    <t>A.13_Seguridad_en_las_comunicaciones</t>
  </si>
  <si>
    <t>A.15_Relación_con_los_proveedores</t>
  </si>
  <si>
    <t>A.17_Continuidad_del_negocio</t>
  </si>
  <si>
    <t>M (Moderada)</t>
  </si>
  <si>
    <t xml:space="preserve">Tipo </t>
  </si>
  <si>
    <t>Amenaza</t>
  </si>
  <si>
    <t>Ausencia de procedimientos y/o de políticas en general (esto aplica para muchas actividades que la entidad no tenga documentadas y formalizadas como uso aceptable de activos, control de cambios, valoración de riesgos, escritorio y pantalla limpia entre otros).</t>
  </si>
  <si>
    <t>Información_Física</t>
  </si>
  <si>
    <t>Recurso_Humano</t>
  </si>
  <si>
    <t>Instalaciones</t>
  </si>
  <si>
    <t>Información_Digital_Física</t>
  </si>
  <si>
    <t>Información_Digital</t>
  </si>
  <si>
    <t>Otro</t>
  </si>
  <si>
    <t>¿La fuente de información que se utiliza en el desarrollo del control es información confiable que permita mitigar el riesgo?</t>
  </si>
  <si>
    <t>¿Se deja evidencia o rastro de la ejecución del control, que permita a cualquier tercero con la evidencia, llegar a la misma conclusión?</t>
  </si>
  <si>
    <t>FuerteDirectamenteDirectamente</t>
  </si>
  <si>
    <t>FuerteDirectamenteIndirectamente</t>
  </si>
  <si>
    <t>FuerteDirectamenteNo disminuye</t>
  </si>
  <si>
    <t>FuerteNo disminuyeDirectamente</t>
  </si>
  <si>
    <t>ModeradoDirectamenteDirectamente</t>
  </si>
  <si>
    <t>ModeradoDirectamenteIndirectamente</t>
  </si>
  <si>
    <t>ModeradoNo disminuyeDirectamente</t>
  </si>
  <si>
    <t>Sí</t>
  </si>
  <si>
    <t>FuerteFuerte</t>
  </si>
  <si>
    <t>FuerteModerado</t>
  </si>
  <si>
    <t>FuerteDébil</t>
  </si>
  <si>
    <t>ModeradoFuerte</t>
  </si>
  <si>
    <t>ModeradoModerado</t>
  </si>
  <si>
    <t>ModeradoDébil</t>
  </si>
  <si>
    <t>DébilFuerte</t>
  </si>
  <si>
    <t>DébilModerado</t>
  </si>
  <si>
    <t>DébilDébil</t>
  </si>
  <si>
    <t>SOLIDEZ DEL CONTROL</t>
  </si>
  <si>
    <t>SOLIDEZ DE TODOS LOS CONTROLES</t>
  </si>
  <si>
    <t>Actividades de Control /
Acciones</t>
  </si>
  <si>
    <t>Actividades de Control /
 Acciones</t>
  </si>
  <si>
    <t>1. Resposable</t>
  </si>
  <si>
    <t>3. Proposito</t>
  </si>
  <si>
    <t>4. Cómo se realiza la actividad de control</t>
  </si>
  <si>
    <t>5. Qué pasa con las observaciones y desviaciones</t>
  </si>
  <si>
    <t>Peso de la Evaluación del Diseño del Control</t>
  </si>
  <si>
    <t>EJECUCIÓN DEL CONTROL</t>
  </si>
  <si>
    <t>Solidez Individual de cada control</t>
  </si>
  <si>
    <t>Debe establecer acciones para fortalecer el control SI/NO</t>
  </si>
  <si>
    <t>Resultado de la calificación del diseño del control</t>
  </si>
  <si>
    <t>CONTROLES AYUDAN A DISMINUIR LA PROBABILIDAD</t>
  </si>
  <si>
    <t>CONTROLES AYUDAN A DISMINUIR IMPACTO</t>
  </si>
  <si>
    <t xml:space="preserve"> ¿La oportunidad en que se ejecuta el control ayuda a prevenir la mitigación del riesgo o a detectar la materialización del riesgo de manera oportuna?</t>
  </si>
  <si>
    <t xml:space="preserve"> ¿El responsable tiene la autoridad y adecuada segregación de funciones en la ejecución del control?</t>
  </si>
  <si>
    <t>Campo oculto</t>
  </si>
  <si>
    <t>campo a ocultar</t>
  </si>
  <si>
    <t>campo oculto</t>
  </si>
  <si>
    <t>El control se ejecuta de manera consistente por parte del responsable</t>
  </si>
  <si>
    <t>ModeradoDirectamenteNo disminuye</t>
  </si>
  <si>
    <t>Tipo Activo</t>
  </si>
  <si>
    <r>
      <t>Evaluación de riesgo</t>
    </r>
    <r>
      <rPr>
        <b/>
        <u/>
        <sz val="10"/>
        <rFont val="Arial"/>
        <family val="2"/>
      </rPr>
      <t xml:space="preserve"> </t>
    </r>
  </si>
  <si>
    <t>Externo
Seguridad Información</t>
  </si>
  <si>
    <t>Interno
Seguridad Información</t>
  </si>
  <si>
    <t>CONTEXTO EXTERNO SEGURIDAD INFORMACION</t>
  </si>
  <si>
    <t>Normatividad o aspectos legales</t>
  </si>
  <si>
    <t>Dependencia económica y financiera</t>
  </si>
  <si>
    <t>Entorno cultural</t>
  </si>
  <si>
    <t>Cantidad ciudadanos a los cuales se brinda servicios</t>
  </si>
  <si>
    <t>Economico</t>
  </si>
  <si>
    <t>Ambiental</t>
  </si>
  <si>
    <t>Entorno Social</t>
  </si>
  <si>
    <t>Clientes, Proveedores que se relacionan con la Entidad</t>
  </si>
  <si>
    <t>CONTEXTO INTERNO SEGURIDAD INFORMACION</t>
  </si>
  <si>
    <t>Recursos económicos</t>
  </si>
  <si>
    <t>Flujos de información</t>
  </si>
  <si>
    <t>Servidores, Empleados , contratistas</t>
  </si>
  <si>
    <t>Políticas, procesos y procedimientos</t>
  </si>
  <si>
    <t>Estructura organizacional</t>
  </si>
  <si>
    <t>Roles y responsabilidades</t>
  </si>
  <si>
    <t>Recursos sociales</t>
  </si>
  <si>
    <t>Recursos ambientales</t>
  </si>
  <si>
    <t>Recursos físicos</t>
  </si>
  <si>
    <t>Recursos tecnológicos</t>
  </si>
  <si>
    <t>Recursos financieros</t>
  </si>
  <si>
    <t>Recursos jurídicos</t>
  </si>
  <si>
    <t xml:space="preserve">Procesos de
toma de decisiones
</t>
  </si>
  <si>
    <t>Objetivos estratégicos y la forma de alcanzarlos</t>
  </si>
  <si>
    <t>4- Mayor</t>
  </si>
  <si>
    <t>Página 1 de 1</t>
  </si>
  <si>
    <t>No Riesgo</t>
  </si>
  <si>
    <r>
      <t xml:space="preserve">Tabla No 1. Guia de Amenazas Comunes
</t>
    </r>
    <r>
      <rPr>
        <b/>
        <sz val="12"/>
        <color rgb="FFFF0000"/>
        <rFont val="Calibri"/>
        <family val="2"/>
        <scheme val="minor"/>
      </rPr>
      <t>Fuente: ISO/IEC 27005:2009  Y MINTIC guia de gestión de riesgos</t>
    </r>
  </si>
  <si>
    <r>
      <rPr>
        <b/>
        <sz val="12"/>
        <color theme="4" tint="-0.249977111117893"/>
        <rFont val="Calabri"/>
      </rPr>
      <t>Amenazas Humanas</t>
    </r>
    <r>
      <rPr>
        <sz val="10"/>
        <rFont val="Arial"/>
        <family val="2"/>
      </rPr>
      <t xml:space="preserve">
 Las amenazas humanas pueden provenir de empleados con o sin intención, proveedores y piratas informáticos, entre otros. Estas presentan una motivación </t>
    </r>
  </si>
  <si>
    <r>
      <rPr>
        <b/>
        <sz val="11"/>
        <color theme="1"/>
        <rFont val="Calibri"/>
        <family val="2"/>
        <scheme val="minor"/>
      </rPr>
      <t>B: Zona de riesgo baja</t>
    </r>
    <r>
      <rPr>
        <sz val="11"/>
        <color theme="1"/>
        <rFont val="Calibri"/>
        <family val="2"/>
        <scheme val="minor"/>
      </rPr>
      <t>: ACEPTAR EL RIESGO</t>
    </r>
  </si>
  <si>
    <r>
      <rPr>
        <b/>
        <sz val="11"/>
        <color theme="1"/>
        <rFont val="Calibri"/>
        <family val="2"/>
        <scheme val="minor"/>
      </rPr>
      <t>M: Zona de riesgo moderada</t>
    </r>
    <r>
      <rPr>
        <sz val="11"/>
        <color theme="1"/>
        <rFont val="Calibri"/>
        <family val="2"/>
        <scheme val="minor"/>
      </rPr>
      <t>: REDUCIR EL RIESGO</t>
    </r>
  </si>
  <si>
    <r>
      <rPr>
        <b/>
        <sz val="11"/>
        <color theme="1"/>
        <rFont val="Calibri"/>
        <family val="2"/>
        <scheme val="minor"/>
      </rPr>
      <t>A: Zona de riesgo Alta:</t>
    </r>
    <r>
      <rPr>
        <sz val="11"/>
        <color theme="1"/>
        <rFont val="Calibri"/>
        <family val="2"/>
        <scheme val="minor"/>
      </rPr>
      <t xml:space="preserve"> COMPARTIR EL RIESGO</t>
    </r>
  </si>
  <si>
    <r>
      <rPr>
        <b/>
        <sz val="11"/>
        <color theme="1"/>
        <rFont val="Calibri"/>
        <family val="2"/>
        <scheme val="minor"/>
      </rPr>
      <t>E: Zona de riesgo extrema</t>
    </r>
    <r>
      <rPr>
        <sz val="11"/>
        <color theme="1"/>
        <rFont val="Calibri"/>
        <family val="2"/>
        <scheme val="minor"/>
      </rPr>
      <t>: EVITAR EL RIESGO</t>
    </r>
  </si>
  <si>
    <r>
      <rPr>
        <b/>
        <sz val="11"/>
        <color theme="1"/>
        <rFont val="Calibri"/>
        <family val="2"/>
        <scheme val="minor"/>
      </rPr>
      <t>M: Zona de riesgo moderada:</t>
    </r>
    <r>
      <rPr>
        <sz val="11"/>
        <color theme="1"/>
        <rFont val="Calibri"/>
        <family val="2"/>
        <scheme val="minor"/>
      </rPr>
      <t xml:space="preserve"> REDUCIR EL RIESGO</t>
    </r>
  </si>
  <si>
    <r>
      <rPr>
        <b/>
        <sz val="11"/>
        <color theme="1"/>
        <rFont val="Calibri"/>
        <family val="2"/>
        <scheme val="minor"/>
      </rPr>
      <t>A: Zona de riesgo Alta</t>
    </r>
    <r>
      <rPr>
        <sz val="11"/>
        <color theme="1"/>
        <rFont val="Calibri"/>
        <family val="2"/>
        <scheme val="minor"/>
      </rPr>
      <t>: COMPARTIR EL RIESGO</t>
    </r>
  </si>
  <si>
    <r>
      <rPr>
        <b/>
        <sz val="11"/>
        <color theme="1"/>
        <rFont val="Calibri"/>
        <family val="2"/>
        <scheme val="minor"/>
      </rPr>
      <t xml:space="preserve">E: Zona de riesgo extrema: </t>
    </r>
    <r>
      <rPr>
        <sz val="11"/>
        <color theme="1"/>
        <rFont val="Calibri"/>
        <family val="2"/>
        <scheme val="minor"/>
      </rPr>
      <t>EVITAR EL RIESGO</t>
    </r>
  </si>
  <si>
    <r>
      <rPr>
        <b/>
        <sz val="12"/>
        <color theme="4" tint="-0.499984740745262"/>
        <rFont val="Calibri"/>
        <family val="2"/>
        <scheme val="minor"/>
      </rPr>
      <t>Tabla No 2. Guia de Vulnerabilidades Comunes</t>
    </r>
    <r>
      <rPr>
        <b/>
        <sz val="12"/>
        <color theme="1"/>
        <rFont val="Calibri"/>
        <family val="2"/>
        <scheme val="minor"/>
      </rPr>
      <t xml:space="preserve">
</t>
    </r>
    <r>
      <rPr>
        <b/>
        <sz val="11"/>
        <color rgb="FFFF0000"/>
        <rFont val="Calibri"/>
        <family val="2"/>
        <scheme val="minor"/>
      </rPr>
      <t>Fuente: ISO/IEC 27005  Y MINTIC guia de gestión de riesgos</t>
    </r>
  </si>
  <si>
    <r>
      <rPr>
        <b/>
        <sz val="12"/>
        <color rgb="FF0070C0"/>
        <rFont val="Calibri"/>
        <family val="2"/>
        <scheme val="minor"/>
      </rPr>
      <t xml:space="preserve">TABLA 4. .Criterios para Calificar el Impacto </t>
    </r>
    <r>
      <rPr>
        <b/>
        <sz val="12"/>
        <rFont val="Calibri"/>
        <family val="2"/>
        <scheme val="minor"/>
      </rPr>
      <t xml:space="preserve">- </t>
    </r>
    <r>
      <rPr>
        <b/>
        <sz val="12"/>
        <color rgb="FFFF0000"/>
        <rFont val="Calibri"/>
        <family val="2"/>
        <scheme val="minor"/>
      </rPr>
      <t>NO APLICA CORRUPCIÓN</t>
    </r>
  </si>
  <si>
    <r>
      <rPr>
        <b/>
        <sz val="12"/>
        <color rgb="FF0070C0"/>
        <rFont val="Calibri"/>
        <family val="2"/>
        <scheme val="minor"/>
      </rPr>
      <t>TABLA No.5. CRITERIOS PARA CALIFICAR EL IMPACTO</t>
    </r>
    <r>
      <rPr>
        <b/>
        <sz val="12"/>
        <color theme="1"/>
        <rFont val="Calibri"/>
        <family val="2"/>
        <scheme val="minor"/>
      </rPr>
      <t xml:space="preserve"> - </t>
    </r>
    <r>
      <rPr>
        <b/>
        <sz val="12"/>
        <color rgb="FFFF0000"/>
        <rFont val="Calibri"/>
        <family val="2"/>
        <scheme val="minor"/>
      </rPr>
      <t>RIESGOS DE CORRUPCIÓN</t>
    </r>
  </si>
  <si>
    <r>
      <rPr>
        <b/>
        <sz val="11"/>
        <color rgb="FF0070C0"/>
        <rFont val="Calibri"/>
        <family val="2"/>
        <scheme val="minor"/>
      </rPr>
      <t xml:space="preserve">ZONA DE RIESGO </t>
    </r>
    <r>
      <rPr>
        <b/>
        <sz val="11"/>
        <color theme="1"/>
        <rFont val="Calibri"/>
        <family val="2"/>
        <scheme val="minor"/>
      </rPr>
      <t xml:space="preserve"> - </t>
    </r>
    <r>
      <rPr>
        <b/>
        <sz val="11"/>
        <color rgb="FFFF0000"/>
        <rFont val="Calibri"/>
        <family val="2"/>
        <scheme val="minor"/>
      </rPr>
      <t>NO APLICA RIESGOS DE CORRUPCIÓN</t>
    </r>
  </si>
  <si>
    <t>Control: Los datos de prueba se deben seleccionar, proteger y controlar cuidadosamente.</t>
  </si>
  <si>
    <t xml:space="preserve">Control: Las políticas para seguridad de la información se deben revisar a intervalos planificados o si ocurren cambios  significativos, para asegurar su conveniencia, adecuación y eficacia continuas.
</t>
  </si>
  <si>
    <t xml:space="preserve">Control: Los deberes y áreas de responsabilidad en conflicto se deben separar para reducir las posibilidades de modificación no autorizada o no intencional, o el uso indebido de los activos de la organización.
</t>
  </si>
  <si>
    <t>Control: Se debe mantener los contactos apropiados con grupos de interés especiales, otros foros especializados en seguridad de la información y asociaciones de profesionales.</t>
  </si>
  <si>
    <t xml:space="preserve">Control: La seguridad de la información se debe tratar en la gestión  de proyectos, independientemente del tipo de proyecto.
</t>
  </si>
  <si>
    <t xml:space="preserve">Control: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
</t>
  </si>
  <si>
    <t>Control: La dirección debe exigir a todos los empleados y contratistas la aplicación de la seguridad de la información de acuerdo 
con las políticas y procedimientos establecidos por la organización.</t>
  </si>
  <si>
    <t xml:space="preserve">Control: Las responsabilidades y los deberes de seguridad de la información que permanecen validos después de  la terminación o cambio de contrato se debe definir, comunicar al empleado o contratista y hacer cumplir.
</t>
  </si>
  <si>
    <t xml:space="preserve">Control: Se debe identificar, documentar e implementar reglas para el uso aceptable de información y de activos asociados con
información e instalaciones de procesamiento de información.
</t>
  </si>
  <si>
    <t xml:space="preserve">Control: Todos los empleados y usuarios de partes externas deben devolver todos los activos de la organización que se encuentren a su cargo, al terminar su empleo, contrato o acuerdo.
</t>
  </si>
  <si>
    <t xml:space="preserve">Control: Se debe desarrollar e implementar un conjunto adecuado de procedimientos para el etiquetado de la información, de acuerdo con el esquema de clasificación de información adoptado por la organización.
</t>
  </si>
  <si>
    <t xml:space="preserve">Control: Se debe desarrollar e implementar procedimientos para el manejo de activos, de acuerdo con el esquema de clasificación de información adoptado por la organización.
</t>
  </si>
  <si>
    <t xml:space="preserve">
Control: Se debe restringir y controlar la asignación y uso de derechos de acceso privilegiado.
</t>
  </si>
  <si>
    <t xml:space="preserve">Control: Los derechos de acceso de todos los empleados y de usuarios externos a la información y a las instalaciones de procesamiento de información se deben retirar al terminar su empleo, contrato o acuerdo, o se debe ajustar cuando se hagan cambios.
</t>
  </si>
  <si>
    <t xml:space="preserve">Control: Se deben restringir el acceso a los códigos fuente de los programas.
</t>
  </si>
  <si>
    <t xml:space="preserve">
Control: Se debe diseñar y aplicar protección física contra desastres naturales, ataques maliciosos o accidentes.
</t>
  </si>
  <si>
    <t xml:space="preserve">Control: El cableado de potencia y de telecomunicaciones que porta datos o soporta servicios de información debe estar protegido contra interceptación, interferencia o daño
</t>
  </si>
  <si>
    <t>Control: Se deben separar los ambientes de desarrollo, prueba y operación, para reducir los riesgos de acceso o cambios no
autorizados al ambiente de operación.</t>
  </si>
  <si>
    <t xml:space="preserve">Control: Se deben hacer copias de respaldo de la información, del software e imágenes de los sistemas, y ponerlas a prueba regularmente de acuerdo con una política de copias de respaldo aceptada.
</t>
  </si>
  <si>
    <t>Control: 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</si>
  <si>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Control: Se deben identificar los mecanismos de seguridad, los niveles de servicio y los requisitos de gestión de todos los servicios de red, e incluirlos en los acuerdos de servicios de red, ya sea que los servicios se presten internamente o se contraten externamente.
</t>
  </si>
  <si>
    <t xml:space="preserve">Control: Los requisitos relacionados con seguridad de la información se deben incluir en los requisitos para nuevos sistemas de información o para mejoras a los sistemas de información existentes.
</t>
  </si>
  <si>
    <t xml:space="preserve">Control: Se debe establecer y aplicar reglas para el desarrollo de software y de sistemas, a los desarrollos que se dan dentro de la organización.
</t>
  </si>
  <si>
    <t>Control: Los cambios a los sistemas dentro del ciclo de vida de desarrollo se deben controlar mediante el uso de procedimientos 
formales de control de cambios.</t>
  </si>
  <si>
    <t xml:space="preserve">Control: Cuando se cambian las plataformas de operación, se deben revisar las aplicaciones críticas del negocio, y ponerlas a prueba para asegurar que no haya impacto adverso en las operaciones o seguridad de la organización.
</t>
  </si>
  <si>
    <t>Control: Durante el desarrollo se deben llevar a cabo pruebas de funcionalidad de la seguridad</t>
  </si>
  <si>
    <t xml:space="preserve">Control: Los eventos de seguridad de la información se deben evaluar y se deben decidir si se van a clasificar como incidentes de seguridad de la información.
</t>
  </si>
  <si>
    <t>Control: La organización debe establecer, documentar, implementar y mantener procesos, procedimientos y controles para 
asegurar el nivel de continuidad requerido para la seguridad de la información durante una situación adversa.</t>
  </si>
  <si>
    <t>Control: La organización debe verificar a intervalos regulares los controles de continuidad de la seguridad de la información
establecidos e implementados, con el fin de asegurar que son validos y eficaces durante situaciones adversas.</t>
  </si>
  <si>
    <t xml:space="preserve">Control: Los registros se deben proteger contra perdida, destrucción, falsificación, acceso no autorizado y liberación no autorizada, de acuerdo con los requisitos legislativos, de reglamentación, contractuales y de negocio.
</t>
  </si>
  <si>
    <r>
      <rPr>
        <b/>
        <sz val="10"/>
        <rFont val="Calabri"/>
      </rPr>
      <t xml:space="preserve">Clasificación del Impacto: </t>
    </r>
    <r>
      <rPr>
        <sz val="10"/>
        <rFont val="Calabri"/>
      </rPr>
      <t xml:space="preserve">  Es la cantidad de respuestas afirmativas, revise la tabla de calificación de riesgo de corrupción</t>
    </r>
  </si>
  <si>
    <t>Riesgo 6</t>
  </si>
  <si>
    <t>Riesgo 7</t>
  </si>
  <si>
    <t>Riesgo 8</t>
  </si>
  <si>
    <t>X</t>
  </si>
  <si>
    <t>Corrupcion</t>
  </si>
  <si>
    <t>Tratamiento de Riesgos</t>
  </si>
  <si>
    <t>RIESGOS DE GESTIÓN Y CORRUPCIÓN</t>
  </si>
  <si>
    <t>RIESGOS DE SEGURIDAD DE LA INFORMACIÓN</t>
  </si>
  <si>
    <t>ANEXOS - TABLAS DE REFERENCIA</t>
  </si>
  <si>
    <t>Tabla No 1. Guia de Amenazas Comunes</t>
  </si>
  <si>
    <t>Tabla No 2. Guia de Vulnerabilidades Comunes</t>
  </si>
  <si>
    <t xml:space="preserve">Tabla 3.Criterios para Calificar la Probabilidad </t>
  </si>
  <si>
    <t>Tabla 4. Criterios para Calificar el Impacto</t>
  </si>
  <si>
    <t>Tabla No.5. Criterios para calificar el impacto</t>
  </si>
  <si>
    <t>Tabla No 6. Criterios para Calificar el Impacto - Riesgos de Seguridad Digital</t>
  </si>
  <si>
    <t>Tabla No. 8  Tipos de Controles</t>
  </si>
  <si>
    <t xml:space="preserve">Tabla No.7  Mapa de Calor  </t>
  </si>
  <si>
    <t xml:space="preserve">Tabla No 11. Calificación del Diseño del Control </t>
  </si>
  <si>
    <t>Tabla No 10. Peso o Participación de cada variable en el Diseño del Control para la Mitigación del Riesgo</t>
  </si>
  <si>
    <t xml:space="preserve">Tabla No 10. Peso o Participación de cada variable en el Diseño del Control para la Mitigación del Riesgo
</t>
  </si>
  <si>
    <t xml:space="preserve">TABLA No 11. Calificación del Diseño del Control </t>
  </si>
  <si>
    <t xml:space="preserve">Tabla No 13. Calificación Solidez Individual del Control </t>
  </si>
  <si>
    <t>Tabla No 14. Calificación de la Solidez del Conjunto de Controles</t>
  </si>
  <si>
    <t>Tabla No 15. Resultados de los Posibles desplazamientos de la Probabilidad y del Impacto de los Riesgos</t>
  </si>
  <si>
    <r>
      <t xml:space="preserve">Tabla No. 9 Controles de Seguridad de la Información
</t>
    </r>
    <r>
      <rPr>
        <b/>
        <sz val="12"/>
        <color rgb="FFFF0000"/>
        <rFont val="Calibri"/>
        <family val="2"/>
        <scheme val="minor"/>
      </rPr>
      <t xml:space="preserve">Fuente: ISO/IEC 27001:2013 - Anexo A - Controles </t>
    </r>
  </si>
  <si>
    <t>Tabla No. 9 Controles de Seguridad de la Información</t>
  </si>
  <si>
    <t>TABLA 6. Criterios para Calificar el Impacto - Riesgos de Seguridad de la Información</t>
  </si>
  <si>
    <r>
      <rPr>
        <b/>
        <sz val="11"/>
        <color rgb="FF0070C0"/>
        <rFont val="Calibri"/>
        <family val="2"/>
        <scheme val="minor"/>
      </rPr>
      <t>ZONA DE RIESGO</t>
    </r>
    <r>
      <rPr>
        <b/>
        <sz val="11"/>
        <color theme="1"/>
        <rFont val="Calibri"/>
        <family val="2"/>
        <scheme val="minor"/>
      </rPr>
      <t xml:space="preserve"> -</t>
    </r>
    <r>
      <rPr>
        <b/>
        <sz val="11"/>
        <color rgb="FFFF0000"/>
        <rFont val="Calibri"/>
        <family val="2"/>
        <scheme val="minor"/>
      </rPr>
      <t xml:space="preserve"> RIESGO DE CORRUPCIÓN</t>
    </r>
  </si>
  <si>
    <t xml:space="preserve">Tabla No 12. Calificación de Ejecución del Control </t>
  </si>
  <si>
    <t xml:space="preserve">Tabla 12. Calificación de Ejecución del Control </t>
  </si>
  <si>
    <t>INICIO</t>
  </si>
  <si>
    <t>1.1 Matriz Definición de Riesgos de Corrupción</t>
  </si>
  <si>
    <t xml:space="preserve">MAPA DE RIESGOS INSTITUCIONALES </t>
  </si>
  <si>
    <t xml:space="preserve">Moderado </t>
  </si>
  <si>
    <t xml:space="preserve">Mayor </t>
  </si>
  <si>
    <t xml:space="preserve">Catastrófico </t>
  </si>
  <si>
    <t>3-Moderada</t>
  </si>
  <si>
    <t>5- Catastrófico (Extrema)</t>
  </si>
  <si>
    <t>Riesgo 9</t>
  </si>
  <si>
    <r>
      <t xml:space="preserve">¿Ocasionar lesiones físicas o pérdida de vidas humanas?
</t>
    </r>
    <r>
      <rPr>
        <sz val="11"/>
        <color rgb="FFC00000"/>
        <rFont val="Calibri"/>
        <family val="2"/>
        <scheme val="minor"/>
      </rPr>
      <t>(Si la respuesta es afirmativa, el riesgo es catastrófico).</t>
    </r>
  </si>
  <si>
    <t>RIESGOS INSTITUCIONALES</t>
  </si>
  <si>
    <t>Pérdida de confidencialidad y disponibilidad</t>
  </si>
  <si>
    <t>Pérdida de confidencialidad , integridad y disponibilidad</t>
  </si>
  <si>
    <t>Pérdida de confidencialidad e integridad</t>
  </si>
  <si>
    <r>
      <rPr>
        <b/>
        <sz val="12"/>
        <color rgb="FF0070C0"/>
        <rFont val="Calibri"/>
        <family val="2"/>
        <scheme val="minor"/>
      </rPr>
      <t xml:space="preserve">Tabla 3.Criterios para Calificar la Probabilidad </t>
    </r>
    <r>
      <rPr>
        <b/>
        <sz val="12"/>
        <rFont val="Calibri"/>
        <family val="2"/>
        <scheme val="minor"/>
      </rPr>
      <t xml:space="preserve"> - </t>
    </r>
    <r>
      <rPr>
        <b/>
        <sz val="12"/>
        <color rgb="FFFF0000"/>
        <rFont val="Calibri"/>
        <family val="2"/>
        <scheme val="minor"/>
      </rPr>
      <t>APLICA PARA TODO TIPO DE RIESGO</t>
    </r>
    <r>
      <rPr>
        <b/>
        <sz val="12"/>
        <rFont val="Calibri"/>
        <family val="2"/>
        <scheme val="minor"/>
      </rPr>
      <t xml:space="preserve"> </t>
    </r>
  </si>
  <si>
    <r>
      <t xml:space="preserve">Resultado de la ejecución del control
</t>
    </r>
    <r>
      <rPr>
        <b/>
        <sz val="8"/>
        <rFont val="Arial"/>
        <family val="2"/>
      </rPr>
      <t>Anexo.Tabla No 12</t>
    </r>
  </si>
  <si>
    <r>
      <t xml:space="preserve">Resultados del diseño del control
</t>
    </r>
    <r>
      <rPr>
        <b/>
        <sz val="8"/>
        <rFont val="Arial"/>
        <family val="2"/>
      </rPr>
      <t>Anexo Tabla No 11</t>
    </r>
  </si>
  <si>
    <r>
      <t xml:space="preserve">Causas / Vulnerabilidades
</t>
    </r>
    <r>
      <rPr>
        <b/>
        <sz val="8"/>
        <rFont val="Arial"/>
        <family val="2"/>
      </rPr>
      <t>Anexo Tabla No 2</t>
    </r>
    <r>
      <rPr>
        <b/>
        <sz val="10"/>
        <rFont val="Arial"/>
        <family val="2"/>
      </rPr>
      <t xml:space="preserve">
</t>
    </r>
  </si>
  <si>
    <r>
      <t xml:space="preserve">Amenazas
</t>
    </r>
    <r>
      <rPr>
        <b/>
        <sz val="8"/>
        <rFont val="Arial"/>
        <family val="2"/>
      </rPr>
      <t>Anexo Tabla No 1</t>
    </r>
  </si>
  <si>
    <r>
      <t xml:space="preserve">Controles existentes
</t>
    </r>
    <r>
      <rPr>
        <b/>
        <sz val="8"/>
        <rFont val="Arial"/>
        <family val="2"/>
      </rPr>
      <t xml:space="preserve">Anexo Tabla No. 9 </t>
    </r>
  </si>
  <si>
    <r>
      <t xml:space="preserve">CALIFICACIÓN DE LA SOLIDEZ DE CADA CONTROL
(Resultado de la calificación del diseño + Resultado de la calificación de la ejecución + solidez individual de cada control)
</t>
    </r>
    <r>
      <rPr>
        <b/>
        <sz val="8"/>
        <rFont val="Arial"/>
        <family val="2"/>
      </rPr>
      <t xml:space="preserve">
Anexo Tabla No 13.</t>
    </r>
  </si>
  <si>
    <r>
      <t xml:space="preserve">SOLIDEZ DEL CONJUNTO DE CONTROLES
</t>
    </r>
    <r>
      <rPr>
        <b/>
        <sz val="8"/>
        <rFont val="Arial"/>
        <family val="2"/>
      </rPr>
      <t>Anexo Tabla No 14.</t>
    </r>
  </si>
  <si>
    <r>
      <t xml:space="preserve">RESULTADOS DE LOS DESPLAZAMIENTOS DE LA PROBABILIDAD Y DEL IMPACTO DE LOS RIESGOS 
</t>
    </r>
    <r>
      <rPr>
        <b/>
        <sz val="8"/>
        <rFont val="Arial"/>
        <family val="2"/>
      </rPr>
      <t>Anexo Tabla No 15.</t>
    </r>
    <r>
      <rPr>
        <b/>
        <sz val="10"/>
        <rFont val="Arial"/>
        <family val="2"/>
      </rPr>
      <t xml:space="preserve">
</t>
    </r>
  </si>
  <si>
    <t>ANALISIS Y EVALUACIÓN DEL DISEÑO DEL CONTROL
Anexo Tabla No 10</t>
  </si>
  <si>
    <r>
      <t>Actividades de control 
(</t>
    </r>
    <r>
      <rPr>
        <sz val="10"/>
        <rFont val="Arial"/>
        <family val="2"/>
      </rPr>
      <t>E</t>
    </r>
    <r>
      <rPr>
        <b/>
        <sz val="10"/>
        <rFont val="Arial"/>
        <family val="2"/>
      </rPr>
      <t xml:space="preserve">stas se orientan a prevenir y detectar la materización de los riesgos)
</t>
    </r>
    <r>
      <rPr>
        <b/>
        <sz val="8"/>
        <rFont val="Arial"/>
        <family val="2"/>
      </rPr>
      <t xml:space="preserve">Anexo Tabla No. 9 </t>
    </r>
  </si>
  <si>
    <r>
      <t xml:space="preserve">Controles Existentes
</t>
    </r>
    <r>
      <rPr>
        <b/>
        <sz val="8"/>
        <rFont val="Arial"/>
        <family val="2"/>
      </rPr>
      <t xml:space="preserve">Anexo Tabla No. 8 </t>
    </r>
  </si>
  <si>
    <r>
      <t xml:space="preserve">ANALISIS Y EVALUACIÓN DEL DISEÑO DEL CONTROL
</t>
    </r>
    <r>
      <rPr>
        <b/>
        <sz val="8"/>
        <rFont val="Arial"/>
        <family val="2"/>
      </rPr>
      <t>Anexo Tabla No 10</t>
    </r>
  </si>
  <si>
    <t>Resultado de la ejecución del control
Anexo Tabla No 12</t>
  </si>
  <si>
    <r>
      <t xml:space="preserve">CALIFICACIÓN DE LA SOLIDEZ DE CADA CONTROL
(Resultado de la calificación del diseño + Resultado de la calificación de la ejecución + solidez individual de cada control)
</t>
    </r>
    <r>
      <rPr>
        <b/>
        <sz val="8"/>
        <rFont val="Arial"/>
        <family val="2"/>
      </rPr>
      <t>Anexo Tabla No 13</t>
    </r>
  </si>
  <si>
    <t>SOLIDEZ DEL CONJUNTO DE CONTROLES
Anexo Tabla No 14</t>
  </si>
  <si>
    <r>
      <t xml:space="preserve">RESULTADOS DE LOS DESPLAZAMIENTOS DE LA PROBABILIDAD Y DEL IMPACTO DE LOS RIESGOS 
</t>
    </r>
    <r>
      <rPr>
        <b/>
        <sz val="8"/>
        <rFont val="Arial"/>
        <family val="2"/>
      </rPr>
      <t>Anexo Tabla No 15</t>
    </r>
  </si>
  <si>
    <t>CONTRALORÍA DE BOGOTÁ, D.C.</t>
  </si>
  <si>
    <t>PDE-01
Posible pérdida de la certificación del Sistema de Gestión de la Calidad de la Entidad.</t>
  </si>
  <si>
    <t xml:space="preserve">Perdida de la cultura organizacional enfocada en la Calidad, que puede generar incumplimientos reiterativos de los requisitos de la norma de calidad y otros legales y reglamentarios. </t>
  </si>
  <si>
    <t>1. Afectación de la imagen de la Contraloría de Bogotá y pérdida de credibilidad ante los clientes y partes interesadas.
2. Pérdida de la certificación del Sistema de Gestión de la Calidad de la Entidad.</t>
  </si>
  <si>
    <t>No. de actividades cumplidas del plan de trabajo *100/No de actividades programadas en el plan de trabajo</t>
  </si>
  <si>
    <t>Dirección de Planeación</t>
  </si>
  <si>
    <t xml:space="preserve">Plan de trabajo </t>
  </si>
  <si>
    <t>PDE-02
Posibilidad de emitir informes con inconsistencias y fuera de términos.</t>
  </si>
  <si>
    <t xml:space="preserve">Deficiencia en la calidad y oportunidad de la información que debe ser suministrada por los responsables de procesos a la Alta Direccion. </t>
  </si>
  <si>
    <t>Comunicar a las dependencias de la Entidad la forma y términos de reporte de la información como insumo para evaluar la gestión institucional.</t>
  </si>
  <si>
    <t>Memorandos comunicando la forma y términos de reportar información * 100 / No. Reportes (4) de Información establecidos</t>
  </si>
  <si>
    <t>Memorandos comunicados</t>
  </si>
  <si>
    <t>PPCCPI-01
Inadecuada atención a los requerimientos presentados por la ciudadanía y el Concejo de Bogotá, (peticiones, quejas, reclamos, sugerencias - PQRS y proposiciones).</t>
  </si>
  <si>
    <t>Desconocimiento por parte del funcionario responsable de dar trámite al requerimiento.</t>
  </si>
  <si>
    <t>Deficiencias técnicas en el funcionamiento del sistema PQR.</t>
  </si>
  <si>
    <t>Percepción negativa de la ciudadanía y del Concejo al no ver resueltas sus expectativas.</t>
  </si>
  <si>
    <t>Atender oportunamente los requerimientos que son competencia de la entidad (peticiones, quejas, reclamos, sugerencias - PQRS y proposiciones), presentados por las partes interesadas.</t>
  </si>
  <si>
    <t>Cantidad de PQRS y Proposiciones atendidas a las partes interesadas * 100 /Cantidad de PQRS y Proposiciones presentadas por las partes interesadas.</t>
  </si>
  <si>
    <t>Centro de Atención al Ciudadano.</t>
  </si>
  <si>
    <t>Informe de PQRS y Proposiciones</t>
  </si>
  <si>
    <t>PPCCPI-02
Incumplimiento de las actividades relacionadas con acciones de diálogo, acciones de formación y medición de la percepción.</t>
  </si>
  <si>
    <t xml:space="preserve">Deficiencias en la Planeación y dificultades logísticas que se presenten en el marco del desarrollo de las actividades programadas (imprevistos). </t>
  </si>
  <si>
    <t>Percepción negativa hacia la entidad y dificultades de convocatoria.
Afectación en la gestión y los resultados.</t>
  </si>
  <si>
    <t>Planificar las actividades relacionadas con acciones de diálogo, acciones de formación y medición de la percepción, con el fin de vincular a la ciudadanía al ejercicio del control fiscal a través del control social.</t>
  </si>
  <si>
    <t>Cronograma elaborado:
SI :100%
NO: 0%</t>
  </si>
  <si>
    <t>Dirección de Participación Ciudadana</t>
  </si>
  <si>
    <t>Cronograma</t>
  </si>
  <si>
    <t>PPCCPI-03
Inadecuado manejo de la información relacionada con los resultados de la gestión institucional.</t>
  </si>
  <si>
    <t>Acciones en contra de la entidad.
Afecta la toma de decisiones y la imagen de la entidad.</t>
  </si>
  <si>
    <t>Aprobación de la información por parte del responsable de la dependencia que la genera, antes de ser publicada.</t>
  </si>
  <si>
    <t>Diligenciar el formato de "Seguimiento y Control de la Información"  que será divulgada, una vez aprobada por la dependencia responsable de la misma.</t>
  </si>
  <si>
    <t>Formato de control y seguimiento diligenciado:
SI :100%
NO: 0%</t>
  </si>
  <si>
    <t>Oficina Asesora de Comunicaciones</t>
  </si>
  <si>
    <t xml:space="preserve">Formato </t>
  </si>
  <si>
    <t xml:space="preserve">PEEPP -01
Sesgar intencionalmente el análisis de información en la elaboración de los informes, estudios y pronunciamientos del PEEPP, para favorecer a un tercero. </t>
  </si>
  <si>
    <t>Pérdida de credibilidad y confianza en el
organismo de control.
Afectación al control político, a la Administración Distrital y a la
ciudadanía.</t>
  </si>
  <si>
    <t>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t>
  </si>
  <si>
    <t>Reuniones de seguimiento
realizadas a los productos
planificados en el PAE2019 / Reuniones de
seguimiento programados
a los productos
planificados en el PAE
2019 (54)*100</t>
  </si>
  <si>
    <t>Subdirecciones de
Estudios de
Economía y Política
Pública</t>
  </si>
  <si>
    <t>Actas de Mesa
de Trabajo y/o
Planillas de
Seguimiento</t>
  </si>
  <si>
    <t>PEEPP -02
Incurrir en plagio o presentación de información no veraz en alguno de los informes, estudios y pronunciamientos generados en el Proceso Estudios de Economía y Política Pública.</t>
  </si>
  <si>
    <t>Falta de control en el proceso de revisión y aprobación de los informes.</t>
  </si>
  <si>
    <t>Daño Antijurídico por Demandas contra
la Entidad.
Pérdida de credibilidad y confianza en el
organismo de control.</t>
  </si>
  <si>
    <t>Interés particular, institucional o político.</t>
  </si>
  <si>
    <t>Suscribir Acuerdos de Responsabilidad o Pactos Éticos por parte de los profesionales que participen en la elaboración de cada uno de los informes, estudios y pronunciamientos</t>
  </si>
  <si>
    <t>Número de productos que tienen los acuerdos de Responsabilidad o Pactos Éticos firmados por los Profesionales que participan y/o elaboran los informes, estudios y pronunciamientos / Total de Productos programados en el PAE 2019. (27)*100</t>
  </si>
  <si>
    <t>Acuerdos de
Responsabilidad
o Pactos Éticos,
firmados por los
responsables
que elaboran los
productos.</t>
  </si>
  <si>
    <t>Profesionales de la
Dirección y
Subdirecciones de
Estudios de
Economía y Política
Pública que
elaboran productos</t>
  </si>
  <si>
    <t>PVCGF -01
Posibilidad de plagio en la elaboración de  informes de auditoría, pronunciamientos o cualquier documento oficial  al no citar fuentes bibliográfica de los textos e investigaciones consultadas.</t>
  </si>
  <si>
    <t>Omisión en la aplicación de las normas que regulan los derechos de autor.</t>
  </si>
  <si>
    <t>1)Iniciación de procesos disciplinarios. 
2)Ocasionar demandas en contra de la Entidad. 
3)Pérdida de credibilidad en los informes emitidos por el proceso de vigilancia y control a la gestión fiscal.</t>
  </si>
  <si>
    <t>Revisar los informes finales de auditoría en comité técnico, en el cual queda explicitto el tema de las normas de derecho  de autor.</t>
  </si>
  <si>
    <t>Revisar los informes finales
de auditoría en comité
técnico, en el cual queda
explicitto el tema de las
normas de derecho de autor.</t>
  </si>
  <si>
    <t>Número de informes de la vigencia sin demanda por plagio / Número de informes de la vigencia publicados.</t>
  </si>
  <si>
    <t>Direcciones
Sectoriales 
y
Dirección de
Reacción
Inmediata</t>
  </si>
  <si>
    <t>Acta de comité técnico</t>
  </si>
  <si>
    <t>PVCGF -02
Posibilidad de incumplir términos en cualquier actuación desarrollada en el proceso auditor.</t>
  </si>
  <si>
    <t>1)Iniciación de procesos disciplinarios.
2)Ocurrencia del silencio administrativo positivo.
3)Incurrir en prescripción o archivo de procesos.
4)Pérdida de credibilidad por hechos de corrupción o por inefectividad de los resultados del control fiscal.</t>
  </si>
  <si>
    <t xml:space="preserve">Verificar el cumplimiento de los términos establecidos en los procedimientos para cualquier actuación en desarrollo del proceso auditor. </t>
  </si>
  <si>
    <t>N° de actuaciones sin
incumplimiento de
terminos *100 / N° de
actuaciones desarrolladas</t>
  </si>
  <si>
    <t>Direcciones
Sectoriales y
Dirección de
Reacción
Inmediata</t>
  </si>
  <si>
    <t>PVCGF -03
Posible incumplimiento de términos para resolver los recursos de reposición y en subsidio de apelación en contra de acto administrativo que imponga una multa dentro de los procesos administrativos sancionatorios.</t>
  </si>
  <si>
    <t>Falta de controles dentro del procedimiento para adelantar proceso administrativo sancionatorio fiscal  en cuanto al cumplimiento de los términos establecidos por ley.</t>
  </si>
  <si>
    <t>Pérdida de competencia y adelantar proceso disciplinario al funcionario responsable del proceso sancionatorio.</t>
  </si>
  <si>
    <t>Están establecidas en los puntos de control del procedimiento.</t>
  </si>
  <si>
    <t>Ajustar el procedimiento para adelantar el proceso administrativo sancionatorio fiscal, en el sentido de incorporar puntos de control que garanticen el cumplimiento de los términos establecidos para resolver los recursos de reposición y en subsidio de apelación.</t>
  </si>
  <si>
    <t>Modificar el procedimiento para adelantar el proceso administrativo sancionatorio fiscal
SI: 100%
NO: 0%</t>
  </si>
  <si>
    <t>Direcciónes de:
Planeación
Sectoriales de Fiscalización</t>
  </si>
  <si>
    <t>Resolución que adopta procedimiento</t>
  </si>
  <si>
    <t>PVCGF -04
Posibilidad de omitir información que permita configurar presuntos hallazgos y no dar traslado a las autoridades competentes, o impedir el impulso propio en un proceso sancionatorio.</t>
  </si>
  <si>
    <t>Intereses económicos, políticos o personales, falta de ética profesional.</t>
  </si>
  <si>
    <t>1)Pérdida de recursos públicos, por falta de objetividad en la ejecución y seguimiento del proceso auditor.
2)Incurrir en sanciones legales por no aplicación de las normas.
3)Afectación de la Imagen de la Contaloría de Bogotá.</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</si>
  <si>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</si>
  <si>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Actas de comité técnico
Anexos de "Declaración de independencia y conflicto de intereses" diligenciados.</t>
  </si>
  <si>
    <t>a) Baja continuidad de los funcionarios que sustancian PRF, por traslados y terminación de contratos.</t>
  </si>
  <si>
    <t>b) Falta de impulso  y resolución oportuna  del PRF.</t>
  </si>
  <si>
    <t>c) Exceso de carga laboral por abogado.</t>
  </si>
  <si>
    <t xml:space="preserve">1. Afectación de credibilidad y confianza  institucional.
2. Incumplimiento del impulso procesal y de la normatividad que rige el PRF.
3. Conductas disciplinables. </t>
  </si>
  <si>
    <t>Realizar  seguimiento bimestral al desarrollo y cumplimiento de términos de los PRF en curso, con el fin de evitar el fenómeno de la prescripción.</t>
  </si>
  <si>
    <r>
      <rPr>
        <b/>
        <sz val="10"/>
        <rFont val="Arial"/>
        <family val="2"/>
      </rPr>
      <t>Eficacia</t>
    </r>
    <r>
      <rPr>
        <sz val="10"/>
        <rFont val="Arial"/>
        <family val="2"/>
      </rPr>
      <t xml:space="preserve">
Nº de seguimientos realizados *100 / Nº de seguimientos programados (6)
</t>
    </r>
    <r>
      <rPr>
        <b/>
        <sz val="10"/>
        <rFont val="Arial"/>
        <family val="2"/>
      </rPr>
      <t/>
    </r>
  </si>
  <si>
    <t>Realizar  seguimiento bimestral al al desarrollo y cumplimiento de términos de los PRF en curso con el fin de evitar  inactividad procesal.</t>
  </si>
  <si>
    <t>Realizar  seguimiento bImestral al desarrollo y cumplimiento de términos de los PRF en curso  con el fin de verificar la carga laboral y el cumplimiento de términos.</t>
  </si>
  <si>
    <t>DRFJC</t>
  </si>
  <si>
    <t xml:space="preserve">Actas de Mesas de Trabajo </t>
  </si>
  <si>
    <t>PRFJC -02
Posibilidad de tomar decisiones acomodadas  hacia un beneficio particular.</t>
  </si>
  <si>
    <t>1. Afectación de credibilidad y confianza institucional
2. Sanciones disciplinarias               
3. Sanciones penales.</t>
  </si>
  <si>
    <t>Sensibilizar y socializar los principios, valores y etica del sector público, así como el acatamiento de las normas y jurisprudencia que regulan los PRF.</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</si>
  <si>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</si>
  <si>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Actas de 
Reunión y Lista de Asistencia</t>
  </si>
  <si>
    <t>PGJ -01
Decisiones condenatorias con obligaciones de hacer o pagar a cargo de la Contraloría de judiciales o extrajudiciales (medios alternativos de solución de conflictos) en los que es parte la Entidad.</t>
  </si>
  <si>
    <t>Falta o indebida aplicación de la política de prevención del daño antijurídico y defensa de los intereses litigiosos de la Entidad.</t>
  </si>
  <si>
    <t>Detrimento patrimonial a la Entidad.
Deterioro de la imagen institucional.
Responsabilidad disciplinaria, patrimonial y penal para funcionarios de la Entidad.</t>
  </si>
  <si>
    <t>Indebida representación judicial por incumplimiento de términos de ley en las actuaciones procesales.</t>
  </si>
  <si>
    <t>Cambios de jurisprudencia.</t>
  </si>
  <si>
    <t>Falta de una herramienta de consulta y actualización normativa y jurisprudencial en la Entidad.</t>
  </si>
  <si>
    <t>Fortalecer el seguimiento a la política de prevención del daño antijurídico y defensa de los intereses litigiosos de la Entidad.</t>
  </si>
  <si>
    <t xml:space="preserve">
Socializar y compilar las providencias judiciales de los procesos de la Entidad para identificar cambios jurisprudenciales.</t>
  </si>
  <si>
    <t>Someter a consideración del Comité de Conciliación la decisión de interponer recurso de apelación cuando del análisis probatorio, legal y jurisprudencial se vislumbre que pueda ser contrario a los intereses de la Entidad.</t>
  </si>
  <si>
    <t>Consultar la normatividad y jurisprudencia en páginas web que ofrezcan credibilidad, tales como,  Rama Judicial, Régimen Legal y Senado de la República y/o  en la  herramienta de consulta y actualización normativa y jurisprudencial disponible en la OAJ.</t>
  </si>
  <si>
    <t>Fortalecer el seguimiento a la política de prevención del daño antijurídico y defensa de los intereses litigiosos de la Entidad.
Socializar y compilar las providencias judiciales de los procesos de la Entidad para identificar cambios jurisprudenciales.
Someter a consideración del Comité de Conciliación la decisión de interponer recurso de apelación cuando del análisis probatorio, legal y jurisprudencial se vislumbre que pueda ser contrario a los intereses de la Entidad.
Consultar la normatividad y jurisprudencia en páginas web que ofrezcan credibilidad, tales como,  Rama Judicial, Régimen Legal y Senado de la República y/o  en la  herramienta de consulta y actualización normativa y jurisprudencial disponible en la OAJ.</t>
  </si>
  <si>
    <t>EFECTIVIDAD No. de sentencias favorables a la Entidad * 100 / No. de sentencias proferidas en procesos en los que es parte la Entidad.
EFICACIA 
No. de sentencias  en procesos en los cuales es parte la Entidad socializadas  * 100 / No. total de sentencias en procesos en los cuales es parte la Entidad</t>
  </si>
  <si>
    <t>Oficina Asesora Jurídica</t>
  </si>
  <si>
    <t>Actas de Comité de Conciliación
Comunicación oficial interna.
Base de datos de trámites judiciales.
Constancia correo de socialización de sentencias
Carpetas procesos judiciales</t>
  </si>
  <si>
    <t>PGTH -01
Indebida disvinculación de un Empleado Publico por encontrarse en alguna situación de estabilidad laboral reforzada o cualquier otra que impida su retiro.</t>
  </si>
  <si>
    <t>Constante actualizacion normativa y desarrollo jurisprudencial  relacionado con la estabilidad laboral reforzada.</t>
  </si>
  <si>
    <t xml:space="preserve">Fallos judiciales en contra de la Entidad que ordenan reintegro, pago de prestaciones sociales y demás emolumentos dejados de percibir. </t>
  </si>
  <si>
    <t xml:space="preserve">Los empleados publicos no remiten los soportes de sus condiciones al area respectiva. </t>
  </si>
  <si>
    <t>Falta de revisión minuciosa por parte del responsable,sobre las circunstancias laborales en que se encuentra el funcionario al momento del retiro y el no diligenciamiento  de la Ficha de Revisión Circunstancias Laborales para Retiro del Servicio.</t>
  </si>
  <si>
    <t>Identificacion de la necesidad de actualizacion normativa y desarrollo jurisprudencial  relacionado con la estabilidad laboral reforzada en el PIC.</t>
  </si>
  <si>
    <t>Procedimiento para el Retiro del Servicio.</t>
  </si>
  <si>
    <t xml:space="preserve">Procedimiento para el Retiro del Servicio incluye los controles y formatos establecidos para tal fin.
</t>
  </si>
  <si>
    <r>
      <t>Realizar 1  jornada de capacitación</t>
    </r>
    <r>
      <rPr>
        <sz val="10"/>
        <color rgb="FFFF0000"/>
        <rFont val="Arial"/>
        <family val="2"/>
      </rPr>
      <t xml:space="preserve">  </t>
    </r>
    <r>
      <rPr>
        <sz val="10"/>
        <rFont val="Arial"/>
        <family val="2"/>
      </rPr>
      <t xml:space="preserve">desde un abordaje de condiciones laborales especiales dirigida a los servidores publicos de Talento Humano.
</t>
    </r>
    <r>
      <rPr>
        <sz val="10"/>
        <color rgb="FFC00000"/>
        <rFont val="Arial"/>
        <family val="2"/>
      </rPr>
      <t xml:space="preserve"> </t>
    </r>
  </si>
  <si>
    <t xml:space="preserve">Numero de funcionarios reintegrados por fallo en contra /Número total de funcionarios desvinculados </t>
  </si>
  <si>
    <t xml:space="preserve">Direccion de Talento Humano. </t>
  </si>
  <si>
    <t xml:space="preserve">Jornadas de sensibilizacion </t>
  </si>
  <si>
    <t>Implementar y socializar  controles en el "Procedimiento para el Retiro del Servicio", especificando las acciones a realizar por parte de los funcionarios en caso de estabilidad laboral reforzada.</t>
  </si>
  <si>
    <t>PGTH -02
Incumplimiento del objeto de las acciones de formación organizadas por la Subdirección de Capacitación y Cooperación Técnica, generando falencias en el fortalecimiento de los conocimientos, competencias y habilidades de los servidores de la Entidad.</t>
  </si>
  <si>
    <t xml:space="preserve"> Inasistencia de los servidores publicos a las acciones de formación  por indeferencia,
incapacidades medicas, vacaciones y otras situaciones.</t>
  </si>
  <si>
    <t>Incumplimiento de metas y objetivos formulados por la Subdirección de Capacitación y Cooperación Técnica. 
Deficiencia en el fortalecimiento de las competencias de los servidores de la Contraloría de Bogotá, D.C.. 
Detrimento patrimonial de la Entidad.</t>
  </si>
  <si>
    <t>Los directivos o jefes inmediatos no apoyan la realización de las acciones de formación programadas.</t>
  </si>
  <si>
    <t>Revision extemporanea, por parte de los servidores de la Entidad,   de las convocatorias a las acciones de formación.</t>
  </si>
  <si>
    <t>E-cards y correos electronicos de citación.</t>
  </si>
  <si>
    <t>Realizar una (1)   campaña de divulgación a través de los canales de comunicación de la Entidad , para sensibilizar a los empleados públicos  n temas relacionados con los principios, deberes y derechos de la  capacitación.</t>
  </si>
  <si>
    <t>Campaña realizada
SI: 100%
NO: 0%</t>
  </si>
  <si>
    <t>Subdirección de Capacitación y Cooperación Técnica</t>
  </si>
  <si>
    <t>E-cards
Actas de compromiso
Circular</t>
  </si>
  <si>
    <t>PGTI-01
Baja ejecución de las actividades programadas en las metas del Proyecto de Inversión responsabilidad de la Dirección de TIC, relacionado con el desarrollo de estrategias  de   Tecnologías de Información y las Comunicaciones.</t>
  </si>
  <si>
    <t>Retraso por parte del Proceso de Gestión de TI en el envío de los documentos para iniciar la etapa contractual.</t>
  </si>
  <si>
    <t>Afectación en la gestión y resultados del fortalecimiento de TIC´s.</t>
  </si>
  <si>
    <t xml:space="preserve">Elaborar y enviar oportunamente los documentos contractuales de acuerdo con el PAA 2019 definido en la Dirección de TIC. </t>
  </si>
  <si>
    <t>EFICACIA:
No. de procesos contractuales entregados oportunamente *100 / No. total de procesos contractuales</t>
  </si>
  <si>
    <t>Dirección de TIC</t>
  </si>
  <si>
    <t>Cronograma de actividades PAA 2019, Informe de seguimento proyecto de inversión.</t>
  </si>
  <si>
    <t>PGTI-02
Robo o extracción  no autorizada con fines de beneficio personal o hacia un particular,  de información de las bases de datos de los sistemas de información que custodia la Dirección de TIC.</t>
  </si>
  <si>
    <t>Falta de conocimiento sobre las consecuencias legales  que puede traer el robo o extracción de información y falta de concientización sobre el respeto de los bienes públicos.</t>
  </si>
  <si>
    <t>Pérdida de  imagen y credibilidad institucional.
Sometimiento a recursos legales por sanciones o demandas legales.
Daño al erario público.</t>
  </si>
  <si>
    <t>Baja seguridad en los sistemas de acceso a las Bases de datos de los aplicativos.</t>
  </si>
  <si>
    <t>Capacitación sobre el cuidado de lo público y las consecuencias que trae el no cumplimiento de los deberes como servidor público a los funcionarios de la Dirección de TIC.</t>
  </si>
  <si>
    <t>Revisar periódicamente la seguridad lógica de acceso a los sistemas SIVICOF, SIGESPRO y PREFIS.</t>
  </si>
  <si>
    <t>Gestionar y realizar capacitación sobre el cuidado de lo público y las consecuencias que trae el no cumplimiento de los deberes como servidor público a los funcionarios de la Dirección de TIC.</t>
  </si>
  <si>
    <t xml:space="preserve">EFICACIA:
Capacitación realizada
NO: 0%
SI: 100%
No. de informes trimestrales de gestión de seguridad de acceso a usuarios elaborados /  No. de informes  de gestión de seguridad de acceso a usuario programados (4)
EFECTIVIDAD:
No. de incidentes reportados sobre robo o extracción de información. </t>
  </si>
  <si>
    <t xml:space="preserve">Informes de gestión de administración de usuarios, solicitud de capacitacion tramitada, ficha técnica y listado de asistencia. </t>
  </si>
  <si>
    <t>PGAF-01
Posibilidad de inapropiada ejecución del catalogo presupuestal establecido en el decreto 826 de 2018.</t>
  </si>
  <si>
    <t>Cambio del catalogo presupuestal.</t>
  </si>
  <si>
    <t>Indebida ejecución presupuestal que conlleva a hallazgo administrativo, fiscal, disciplinario y penal.</t>
  </si>
  <si>
    <t>Solicitar constantes capacitaciones para los funcionarios de la CB sobre el nuevo plan de cuentas presupuestal y su ejecución.</t>
  </si>
  <si>
    <t>Solicitar constantes capacitaciones para los funcionarios de la CB sobre el nuevo plan de cuentas presupuestal y su ejecución</t>
  </si>
  <si>
    <t xml:space="preserve">No de funcionarios que recibieron la capacitación * 100 / No de funcionarios a capacitar </t>
  </si>
  <si>
    <t xml:space="preserve">Subdireccion
Financiera </t>
  </si>
  <si>
    <t xml:space="preserve">Planillas de
asistencia </t>
  </si>
  <si>
    <t xml:space="preserve">PGAF-02
Posibilidad de que la información generada por el area de almacen e inventarios presente inconsistencias o sea inexacta. </t>
  </si>
  <si>
    <t>Originado por:
1.Por que el aplicativo que almacena la información no opera de manera adecuada, lo que genera error en la información que se reporta de inventarios.</t>
  </si>
  <si>
    <t>Hallazgos y observaciones por parte de los entes de control y la OCI.
Incumplimiento en la oportunidad de entrega de la informacion al area Contable o presentacion con errores o inconsistencias.
Responsabilidad disciplinaria por perdida de bienes.</t>
  </si>
  <si>
    <t>2. Por falta de recurso humano para el desarrollo de nuevas funcionalidades que soporten la solucion de inconsistencias de manera oportuna.</t>
  </si>
  <si>
    <t>3. Ajustes en el modulo SAE-SAI para afinar el aplicativo a las  nuevas funcionalidades requeridas para la estabilización del módulo con el Nuevo Marco Normativo Contable.</t>
  </si>
  <si>
    <t>4. Por  inexactitud en los inventarios  de las  dependencias, al no remitir al área de Almacén los comprobantes de traslado de bienes entre dependencias en forma adecuada y oportuna.</t>
  </si>
  <si>
    <t xml:space="preserve">5. No se reporta al almacen oportunamente las novedades de ingresos, retiros o traslados de funcionarios de la entidad, especialmente de los jefes de las dependencias. </t>
  </si>
  <si>
    <t xml:space="preserve">6. Por incumplimiento a los procedimientos para el manejo y control de almacén e inventario por parte de las dependencias, que deben reportar información oportuna y veraz, insumos para la elaboración de comprobantes de entrada, salida y traslados de bienes muebles y enseres de la Contraloria. </t>
  </si>
  <si>
    <t>Correos enviado al área de las TICS, reportando las inconsistencias presentadas con el aplicativo y módulo SAE/SAI
Reporte en ARANDA de los casos por inconsistencias que se presentan diariamente.</t>
  </si>
  <si>
    <t>El profesional asignado en las TICS verifica y corrije las inconsistencias  presentadas en el aplicativo reportadas por el almacén.</t>
  </si>
  <si>
    <t>Verificar que las incosistencias reportadas por el almacén a las TICS hayan sido subsanadas.</t>
  </si>
  <si>
    <t>Toma de inventario anual.</t>
  </si>
  <si>
    <t>Realizar conciliacion mensual con el area contable y la toma de inventarios anual.</t>
  </si>
  <si>
    <t xml:space="preserve">No. de Conciliaciones realizadas * 100/ No. de Conciliaciones programadas.
Reporte de Inconsistencias del módulo SAE/SAI en el aplicativo ARANDA
SI:100%
NO:0%
</t>
  </si>
  <si>
    <t>Subduirección de Recursos Materiales</t>
  </si>
  <si>
    <t>Conciliaciones firmadas
Reporte de Inventario
Reporte en Aplicativo ARANDA</t>
  </si>
  <si>
    <t>Desconocimiento de la forma y términos para el reporte de información por parte de las dependencias de la Entidad; enviando así, información con inconsistencias.</t>
  </si>
  <si>
    <t>Decisiones erroneas
Desfase de la Planeación financiera.
Incremento carga de trabajo.
Sanciones legales.
Hallazgos y observaciones por parte de los entes de control y la Secretaria de Hacienda del Distrito.
Incumplimiento en la oportunidad de entrega de Estados Financieros o presentacion con errores e inconsistencias.</t>
  </si>
  <si>
    <t>Omisión de procedimientos.</t>
  </si>
  <si>
    <t>Aplicación de nuevos Sistemas de Información (cambio del aplicativo SICAPITAL al ERP SAP) que genera diferencias en la forma de rendir la información y en el procedimiento.</t>
  </si>
  <si>
    <t xml:space="preserve">Los modulos del sistema SICAPITAL  no operan de manera adecuada permitiendo error.
</t>
  </si>
  <si>
    <t>Comunicar a las dependencias internas y externas que corresponda el reporte de la información como insumo para cumplir con los términos y exactitud de la información financiera. Así como de los nuevos lineamiento de la SDH.</t>
  </si>
  <si>
    <t xml:space="preserve">Eficiencia
Memorando expedido 
SI = 100%
NO= 0%
Eficiencia
estado financiero
expedido :
SI = 100%
NO= 0%
Eficacia
No. de inconsistencias
informadas *100/ No inconsistencias detectadas. </t>
  </si>
  <si>
    <t>Memorando y/o
Outlook que
informe a las
dependencias
los términos de
reporte de la
información
presupuestal y
de lineamientos
Reporte de estados financieros mensuales</t>
  </si>
  <si>
    <t>PGAF-04
Posiblidad de que los documentos publicados en el portal de contratación SECOP presente diferencias con el expediente del proceso de contratación.</t>
  </si>
  <si>
    <t>Originado por las diferentes versiones de los documentos que surgen durante el trámite precontractual.</t>
  </si>
  <si>
    <t>Hallazgos y observaciones por parte de los entes de control.      Información inexacta para los interesados dentro de los procesos de selección de contratistas.</t>
  </si>
  <si>
    <t xml:space="preserve">No de procesos de
contratación revisados
*100/ No. De procesos de
contratación publicados </t>
  </si>
  <si>
    <t>Subdireccion
de contratación</t>
  </si>
  <si>
    <t>Informes
mensuales por
proceso de
contratación</t>
  </si>
  <si>
    <t>PGAF-05
Baja ejecución  de las actividades programadas en las metas proyecto de inversión 1196 (infraestructura física). Así mismo con la Meta No. 2 del proyecto de inversión No. 1195 - referente al PIGA</t>
  </si>
  <si>
    <t>Dificultades logísticas que se presenten en el marco del desarrollo de las actividades programadas (imprevistos), así como la demora en el proceso precontractual y contractual.</t>
  </si>
  <si>
    <t>Afectacion en  la gestión y los resultados de los procesos estratégicos.</t>
  </si>
  <si>
    <t>Comunicar a las dependencias responsables de la ejecución de los proyectos de inversión el cumplimiento de los cronogramas establecidos en el PAA con el fin de llevar a cabo los procesos de contratación requeridos.</t>
  </si>
  <si>
    <t>Elaborar y comunicar a las dependencias responsables de la ejecución de los proyectos de inversión el cumplimiento de los cronogramas establecidos en el PAA con el fin de llevar a cabo los procesos de contratación requeridos.</t>
  </si>
  <si>
    <t>Memorando elaborados y comunicados
Si 100%
No 0%</t>
  </si>
  <si>
    <t>Subdirección de
Servicios
Generales</t>
  </si>
  <si>
    <t>Memorando comunicados</t>
  </si>
  <si>
    <t>PGAF-06
Posible Manipulación de documentos precontractuales de cada uno de los proceso de contratación adelantados por la Subdirección de Contratación.</t>
  </si>
  <si>
    <t>Originado por:
1- Intereses particulares.</t>
  </si>
  <si>
    <t>Investigación Disciplinaria o fiscal.
Sanción.</t>
  </si>
  <si>
    <t>2-Documentos precontractuales con desconocimiento de la normatividad contractual.</t>
  </si>
  <si>
    <t>Revisión de documentos precontractuales de cada uno de los proceso de contratación adelantados por la Subdirección de Contratación.</t>
  </si>
  <si>
    <t xml:space="preserve">
N° de procesos de contratación radicados ante la Subdirección de Contratación *100 / No. de procesos revisados por la Subdirección de Contratación.
</t>
  </si>
  <si>
    <t xml:space="preserve">Expediente
contractual y
SECOP.
</t>
  </si>
  <si>
    <t>PGD-01
Posible pérdida de documentos ubicados en el Archivo Central.</t>
  </si>
  <si>
    <t>Catástrofe ambiental que pongan en riesgo la documentación de la entidad.</t>
  </si>
  <si>
    <t>Procesos disciplinarios por incumplimiento de normas y procedimientos vigentes. Hallazgos, no conformidades u observaciones por parte de auditorias internas y externas u autoriades competentes.
Imposibilidad de gestión ante procesos de competencia para atender partes interesadas. 
Perdida de procesos que requeriran soportes documentales.</t>
  </si>
  <si>
    <t>Errores humanos por la mala ubicación de la documentación.</t>
  </si>
  <si>
    <t xml:space="preserve">Desconocimiento de políticas y procedimientos relacionados con el prestamo de documentos.
</t>
  </si>
  <si>
    <t>Inspeccionar sistema de control de incendios, control de humedad y temperatura en el archivo central.</t>
  </si>
  <si>
    <t>Número de inspecciones efectuadas / Numero de inspecciones programadas *100 
Numero de unidades documentales reintegradas al Archivo Central / Número de unidades  documentales prestadas *100</t>
  </si>
  <si>
    <t>Subdirección de Servicios Generales</t>
  </si>
  <si>
    <t>Formato de Inspección al sistema de control de incendios, control de humedad y temperatura</t>
  </si>
  <si>
    <t xml:space="preserve">PEM-01
Posible exclusión de  los hallazgos u oportunidades de mejora, en informes y/o  planes de mejoramiento. </t>
  </si>
  <si>
    <t xml:space="preserve">1.Falta de  comunicación y retroalimentación dentro del proceso de Evaluación y Mejora.
</t>
  </si>
  <si>
    <t xml:space="preserve">2.Ausencia de un mecanismo de control para hacer seguimiento a los hallazgos y oportunidades de mejora que deben incluirse en el PM.
</t>
  </si>
  <si>
    <t>Reuniones de trabajo para  retroalimentar los resultados de auditorias .</t>
  </si>
  <si>
    <t>Registro de los hallazgos y/o oportunidades de mejoara en el plan de mejoramiento institucional.</t>
  </si>
  <si>
    <r>
      <rPr>
        <b/>
        <sz val="10"/>
        <rFont val="Arial"/>
        <family val="2"/>
      </rPr>
      <t>Eficacia:</t>
    </r>
    <r>
      <rPr>
        <sz val="10"/>
        <rFont val="Arial"/>
        <family val="2"/>
      </rPr>
      <t xml:space="preserve">
# Reuniones realizadas/Reuniones Programadas*100
</t>
    </r>
    <r>
      <rPr>
        <b/>
        <sz val="10"/>
        <rFont val="Arial"/>
        <family val="2"/>
      </rPr>
      <t>Efectividad</t>
    </r>
    <r>
      <rPr>
        <sz val="10"/>
        <rFont val="Arial"/>
        <family val="2"/>
      </rPr>
      <t xml:space="preserve">
# de hallazgos y/o OM incluidas en PM / # de hallazgos y/o OM incluidos en Cuadro de control
</t>
    </r>
  </si>
  <si>
    <t>Oficina de Control interno</t>
  </si>
  <si>
    <t>Actas
Cuadro de Control</t>
  </si>
  <si>
    <t>PEM-02
Incumplimiento de las actividades establecidas en el Programa Anual de Auditorías Internas -PAAI.</t>
  </si>
  <si>
    <t xml:space="preserve">1. Inadecuada planeación del PAAI.
</t>
  </si>
  <si>
    <t>1.Generación de hallazgos o NC por parte de entes externos.
2. Pérdida de credibilidad de la OCI.
3.  Insuficiencia de insumos que coadyuven a la toma de decisiones 
4. Incumplimiento total o parcial del plan de acción.</t>
  </si>
  <si>
    <t xml:space="preserve">2. Escaso personal asignado a la oficina de control interno o falta de perfiles específicos para el desarrollo de la actividad de auditoria.
</t>
  </si>
  <si>
    <t xml:space="preserve">3. Inoportunidad y deficiencia en la calidad de la información remitida por los auditados a la OCI.
</t>
  </si>
  <si>
    <t>4. Falta de control y seguimiento a las actividades programadas.</t>
  </si>
  <si>
    <t>Reunión de equipo de trabajo  para efectuar la planeación y elaboración del PAAI de la siguiente vigencia conforme a los lineamientos de la alta dirección.</t>
  </si>
  <si>
    <t>Redistribución de Labores de acuerdo a los perfiles asignados a la OCI, para ejecutar el PAAI .</t>
  </si>
  <si>
    <t xml:space="preserve">Solicitud  a los auditados de la Carta de Representación. </t>
  </si>
  <si>
    <t>Reuniones de trabajo para realizar seguimiento al PAAI.</t>
  </si>
  <si>
    <t xml:space="preserve">1. Realizar seguimiento bimensual a la ejecución del - PAAI con el objeto de evitar que se dilaten las actividades programadas.
</t>
  </si>
  <si>
    <t># Reuniones de seguimiento efectuadas al  PAAI  * 100 / # Reuniones  programadas  de seguimiento al PAAI.
Comunicación oficial interna realizada:
SI =100%.
NO = 0%
N° de actividades de socialización realizadas * 100 / N° de actividades programadas(3).</t>
  </si>
  <si>
    <t>Actas
Comunicación oficial interna realizada</t>
  </si>
  <si>
    <t>2. Gestionar ante  la Dirección de Talento Humano la asignación de personal  faltante para el cumplimiento de las actividades de la OCI.</t>
  </si>
  <si>
    <t>3.Sensibilizar por medio de Ecard y/o tips  a los responsables de los procesos la importancia de remitir a la oficina de control interno la información solicitada de forma oportuna, clara y de calidad para las auditorias internas.</t>
  </si>
  <si>
    <t xml:space="preserve">4. Realizar seguimiento bimensual a la ejecución del - PAAI con el objeto de evitar que se dilaten las actividades programadas.
</t>
  </si>
  <si>
    <t>Tipo Riesgo</t>
  </si>
  <si>
    <t>ANEXO 2. MAPA DE RIESGOS DE SEGURIDAD DE LA INFORMACIÓN
Vigencia 2019</t>
  </si>
  <si>
    <t>Código documento:PDE-07
Versión 2.0</t>
  </si>
  <si>
    <t xml:space="preserve">
Bases datos y sistemas de información que se encuentran en ambiente de producción: Sivicof, Sigespro, SICAPITAL, sitio Web, Prefis, Simuc. </t>
  </si>
  <si>
    <t>PGTI-SI-03
Pérdida de integridad y confidencialidad de la información almacenada en las  bases de
datos  de los sistemas de información y aplicaciones  que se encuentran en producción.</t>
  </si>
  <si>
    <t>Manipulación con hardware, Software y/o por acciones humanas</t>
  </si>
  <si>
    <t>Falta de conciencia en el  uso  de los sistemas de información y  bases de datos y aplicación de politicas de seguridad en ellos.</t>
  </si>
  <si>
    <t xml:space="preserve">
Afectación de imagen y credibilidad
institucional.
Exposición a procesos legales, sanciones
o demandas.</t>
  </si>
  <si>
    <t>A.7.2.2 Toma de conciencia,
educación y formación en el uso y seguridad de la información:Aplicación de la Estrategia de divulgación y Sensibilización del subsistema de Gestión de Seguridad de la Información - SGSI , Plan de capacitación institucional.</t>
  </si>
  <si>
    <t>Siempre se ejecuta</t>
  </si>
  <si>
    <t>Directamente</t>
  </si>
  <si>
    <t>A.7.2.2 Toma de conciencia,
educación y formación en la
seguridad de la información y sistemas de información establecidos en el PIC.</t>
  </si>
  <si>
    <r>
      <rPr>
        <b/>
        <sz val="10"/>
        <rFont val="Arial"/>
        <family val="2"/>
      </rPr>
      <t>Eficacia</t>
    </r>
    <r>
      <rPr>
        <sz val="10"/>
        <rFont val="Arial"/>
        <family val="2"/>
      </rPr>
      <t xml:space="preserve">
Número de actividades realizadas de capacitaciòn y sensibilizaciòn segun PIC y la estrategia divulgaciòn y sensibilizaciòn de seguridad * 100 / Total de  actividades establecidas  en la estrategia de  capacitación y sensibilización en seguridad de la información en la entidad.
</t>
    </r>
    <r>
      <rPr>
        <b/>
        <sz val="10"/>
        <rFont val="Arial"/>
        <family val="2"/>
      </rPr>
      <t>Efectividad</t>
    </r>
    <r>
      <rPr>
        <sz val="10"/>
        <rFont val="Arial"/>
        <family val="2"/>
      </rPr>
      <t xml:space="preserve">
No. incidentes de seguridad atendidos y tratados por perdida de confidencialidad e integridad segun los ANS establecidos.
</t>
    </r>
  </si>
  <si>
    <t>TIC</t>
  </si>
  <si>
    <t>Registro de
actividades de la
estrategia
Capacitación y
sensibilización
en Seguridad de
la Información y PIC.
Reporte de incidentes en la mesa de servicios.
Registros del  
procedimiento para la adquisición, desarrollo y mantenimiento de los sistemas de información.</t>
  </si>
  <si>
    <t>Acceso no autorizados.</t>
  </si>
  <si>
    <t>A.9.2.2 Suministro de acceso de usuarios: aplicación de procedimiento de control de acceso.</t>
  </si>
  <si>
    <t>A.12.6.1 Gestión de las vulnerabilidades técnicas: Aplicación de pruebas de vulnerabilidad e intrusión a Sistemas de Información y bases de datos.</t>
  </si>
  <si>
    <t>Ausencia de control de cambios eficaz en el despliegues a producción producto de mantenimientos y/o desarrollos en SI.</t>
  </si>
  <si>
    <t xml:space="preserve"> A.14.2.2 Procedimientos de control de cambios en sistemas y bases de datos en el desarrollo y mantenimiento de los SI y base de datos.</t>
  </si>
  <si>
    <t xml:space="preserve"> A.14.2.2 Procedimientos de control de cambios en sistemas: Ejecución de las actividades y puntos de control  contenidos en el procedimiento  procedimiento para la adquisición, desarrollo y mantenimiento de los sistemas de información.</t>
  </si>
  <si>
    <t>Recursos tecnológicos y financieros</t>
  </si>
  <si>
    <t xml:space="preserve">
Servidores de aplicaciones y  de bases de datos  en producción, infraestructura virtual, solución de backups, switch de core, conjunto de discos (SAN) y sitio Web.</t>
  </si>
  <si>
    <t>PGTI-SI-04
Posibilidad que los servidores de aplicaciones y  de bases de datos  en producción, infraestructura virtual, solución de backups, switch de core, conjunto de discos (SAN) y sitio Web no se encuentren disponibles.</t>
  </si>
  <si>
    <t xml:space="preserve">Incumplimiento en  el mantenimiento </t>
  </si>
  <si>
    <t>Mantenimiento insuficiente.</t>
  </si>
  <si>
    <t>Inoperancia o inestabilidad de los
servicios de TI.
Traumatismo en el desarrollo de las
actividades de los diferentes procesos.
Demora en el cumplimiento de
compromisos institucionales.
Afectación de imagen y credibilidad
institucional.</t>
  </si>
  <si>
    <t>A.11.2.4 Mantenimiento de equipos: Cronograma de mantenimiento preventivo y correctivo de la plataforma tecnologica y ejecuciòn de contratos y sus garantias.</t>
  </si>
  <si>
    <t>A.17.1.3 Verificación, revisión y evaluación de la continuidad de TI establecido en plan de contigencia para atender los tipos de interrupción parcial y especifica.</t>
  </si>
  <si>
    <r>
      <rPr>
        <b/>
        <sz val="10"/>
        <rFont val="Arial"/>
        <family val="2"/>
      </rPr>
      <t>Eficacia</t>
    </r>
    <r>
      <rPr>
        <sz val="10"/>
        <rFont val="Arial"/>
        <family val="2"/>
      </rPr>
      <t xml:space="preserve">:
Numero de actividades realizadas /numero de actividades programadas de plan de contigencia, matenimiento preventivo, seguimiento al proyecto de inversión*100.
</t>
    </r>
    <r>
      <rPr>
        <b/>
        <sz val="10"/>
        <rFont val="Arial"/>
        <family val="2"/>
      </rPr>
      <t>Efectividad</t>
    </r>
    <r>
      <rPr>
        <sz val="10"/>
        <rFont val="Arial"/>
        <family val="2"/>
      </rPr>
      <t>:
numero de incidentes atendidos de indisponibilidad del servicio.</t>
    </r>
  </si>
  <si>
    <t xml:space="preserve">Informes de
actividades,
plan de
mantenimiento
de equipos.
Resultado de
pruebas al
Plan de
Contingencias.
Seguimiento
ejecución
proyecto de
inversión.
Reporte de incidentes en  mesa de servicios.
</t>
  </si>
  <si>
    <t>Software y hardware obsoleto.</t>
  </si>
  <si>
    <t>A.11.2.4 Mantenimiento de equipos: garantizar la renovación de la plataforma tecnologica de acuerdo a las necesidades de la entidad.</t>
  </si>
  <si>
    <t xml:space="preserve"> A.12.1.3 Gestión de capacidad: Apropiar los recursos necesarios para mantener y actualizar  la plataforma tecnologica.</t>
  </si>
  <si>
    <t>A.11.2.4 Mantenimiento de equipos: Cronograma de mantenimiento preventivo y correctivo de la plataforma tecnologica y ejecución de contratos y sus garantias.</t>
  </si>
  <si>
    <t xml:space="preserve">
Cintas de  Copias de seguridad (Backup).</t>
  </si>
  <si>
    <t>PGTI-SI-05
Pérdida de integridad y disponibilidad de información contenida en  las cintas de backup.</t>
  </si>
  <si>
    <t>Almacenamiento  inadecuado y/o sin protección.</t>
  </si>
  <si>
    <t xml:space="preserve">Imposibilidad de restauración de información en caso que se requiera.
Perdida de información historica institucional.
Perdida de imagen institucional.
Exposición a procesos legales, sanciones
o demandas.
</t>
  </si>
  <si>
    <t>Algunas veces</t>
  </si>
  <si>
    <t>A.11.1.4 Protección contra amenazas externas y ambientales: Determinar sitio externo de almacenamiento de cintas de backup  con las condiciones ambientales y  de seguridad requeridas.</t>
  </si>
  <si>
    <r>
      <rPr>
        <b/>
        <sz val="10"/>
        <color theme="1"/>
        <rFont val="Arial"/>
        <family val="2"/>
      </rPr>
      <t>Eficacia</t>
    </r>
    <r>
      <rPr>
        <sz val="10"/>
        <color theme="1"/>
        <rFont val="Arial"/>
        <family val="2"/>
      </rPr>
      <t xml:space="preserve">:
Sitio de almacenamiento externo para cintas de backup dispuesto.
NO: 0%
SI: 100%
Procedimiento de backup mdificado y adoptado.
NO: 0%
SI: 100%
</t>
    </r>
  </si>
  <si>
    <t xml:space="preserve">Procedimiento de Backups.
</t>
  </si>
  <si>
    <t>A.12.1.1 Procedimientos de operación documentados: Modificación de procedimiento de backup para incluir actividades y puntos de control  para el amacenamiento, traslado y administración de las cintas de backup en sitio externo.</t>
  </si>
  <si>
    <t>Archivo de historias laborales.</t>
  </si>
  <si>
    <t>PGTH -SI-03
Posibilidad de pérdida, modificación o divulgación de la información que reposa en el archivo de historias laborales.</t>
  </si>
  <si>
    <t>Ausencia de protección física de la edificación (Puertas y ventanas).</t>
  </si>
  <si>
    <t>Perdida de información catalogada como pública reservada</t>
  </si>
  <si>
    <t>Análisis Periódico sobre Seguridad de Historias laborales.</t>
  </si>
  <si>
    <t>Subdirección Gestión del Talento Humano</t>
  </si>
  <si>
    <t>Informe Periódico de Seguimiento.</t>
  </si>
  <si>
    <t>Ausencia de mecanismos de monitoreo para brechas en la seguridad.</t>
  </si>
  <si>
    <t>No se investigan y no se resuelven oportunamente</t>
  </si>
  <si>
    <t xml:space="preserve"> A.6.1.1 Roles y responsabilidades para la seguridad de la información.</t>
  </si>
  <si>
    <t>Expediente de nómina.</t>
  </si>
  <si>
    <t>PGTH -SI-04
Perdida de información de la trazabilidad de nómina.</t>
  </si>
  <si>
    <t>Dificultad en la recuperación de la información</t>
  </si>
  <si>
    <t>Almacenamiento sin protección.</t>
  </si>
  <si>
    <t>Pérdida de trazabilidad de la información.</t>
  </si>
  <si>
    <t>A.5.1.1 Políticas para la seguridad de la información.</t>
  </si>
  <si>
    <t>Verificación Periódica a reportar en Informe de Gestión.</t>
  </si>
  <si>
    <t>Informe de Gestión de la Dependencia.</t>
  </si>
  <si>
    <t>Perno, Ventanilla virtual.</t>
  </si>
  <si>
    <t>PGTH -SI-05
Modificación de información y Acceso no autorizado al Sistema transaccional.</t>
  </si>
  <si>
    <t>Contraseñas sin protección.</t>
  </si>
  <si>
    <t>Alteracion de la informacion transaccional de nómina que reposa en el módulo PERNO y solicitudes no atendidas.</t>
  </si>
  <si>
    <t>A.7.2.2 Toma de conciencia,
educación y formación en la
seguridad de la información.</t>
  </si>
  <si>
    <t>Reunión trimestral de seguimiento con la Dirección de TIC´s sobre Control de Acceso y usuarios activos.</t>
  </si>
  <si>
    <t>Acta de Reunión trimestral.</t>
  </si>
  <si>
    <t>Asignación errada de los derechos de acceso.</t>
  </si>
  <si>
    <t>A.12.1.1 Procedimientos de operación documentados.</t>
  </si>
  <si>
    <t>Procesos Administrativos Sancionatorios Fiscales e Indagaciones preliminares.</t>
  </si>
  <si>
    <t>PVCGF -SI-05
Posibilidad de perdida, modificación o acceso no autorizado a la información que conforma los expedientes de indagaciones preliminares y procesos administrativos sancionatorios lo cual causaria la perdida de la disponibillidad, integridad y confidencialidad  de los mismos.</t>
  </si>
  <si>
    <t>Decisiones erradas por modificación o falta de pruebas contenidas en el expediente.</t>
  </si>
  <si>
    <t>A.11.1.2 Controles de Acceso físicos: almacenamiento de expedientes en archivadores con llave.</t>
  </si>
  <si>
    <t>A.12.1.1 Procedimientos de operación documentados: modificar procedimiento para incluir actividad o punto de control para especificar que se debe proteger físicamente el expediente en uso o almacenado con medidas apropiadas.</t>
  </si>
  <si>
    <t>Modificar los procedimientos para adelantar el proceso administrativo sancionatorio fiscal y para la indagación preliminar.
SI: 100%
NO: 0%</t>
  </si>
  <si>
    <t>Dirección de 
Planeación</t>
  </si>
  <si>
    <t>Resolución que adopta procedimiento.</t>
  </si>
  <si>
    <t>Asignación inadecuada de los derechos de acceso.</t>
  </si>
  <si>
    <t xml:space="preserve"> A.9.2.3 Gestión de derechos de acceso privilegiado: Diligenciamiento de formato de prestamo de documentos.</t>
  </si>
  <si>
    <t>A.12.1.1 Procedimientos de operación documentados: modificar procedimiento para incluir actividad o punto de control para determinar los usuarios autorización para la consulta y uso de los expedientes.</t>
  </si>
  <si>
    <t>Ausencia de copias de respaldo.</t>
  </si>
  <si>
    <t>A.12.4.2 Protección de la información de registro:Los archivadores donde se guardan los expedientes se protejen para prevenir el acceso no autorizado a los mismos.</t>
  </si>
  <si>
    <t>A.12.1.1 Procedimientos de operación documentados: modificar procedimiento para incluir actividad o punto de control en cuanto a proteger la información de los expedientes durante el desarrollo de la actuación, finalización y entrega del mismo.</t>
  </si>
  <si>
    <t>Sistema de Vigilancia y Control Fiscal- SIVICOF.</t>
  </si>
  <si>
    <t>PVCGF -SI-06
Posible  inexactitud en la información contenida en el Sistema de Vigilancia y Control Fiscal- SIVICOF y/o acceso a su información a personal no autorizado.</t>
  </si>
  <si>
    <t>Uso no autorizado de la información</t>
  </si>
  <si>
    <t>Asignación inadecuada y no depuración de los derechos de acceso al sistema de información.</t>
  </si>
  <si>
    <t>Afectación al proceso auditor.
Afectación de la Imagen de la Contaloría de Bogotá y pérdida de credibilidad en la información emitidos por el proceso de vigilancia y control a la gestión fiscal.</t>
  </si>
  <si>
    <t xml:space="preserve">A.9.4.1 Restricción de acceso Información: El acceso a la información del SIVICOF se restringe de acuerdo a las funciones de los servidores públicos y la rendición de cuenta de los sujetos de control
A.9.2.5 Revisión de los derechos de acceso de usuarios: Se revisan los derechos de acceso de los usuarios al SIVICOF a intervalos regulares.  </t>
  </si>
  <si>
    <t xml:space="preserve"> A.9.4.2  Procedimiento de ingreso seguro: incluir punto de control o actividad que señale la responsabilidad que se tiene como usuario en el ingreso a SIVICOF y adecuado uso de la información a la que se accesa.
La revisión de funcionarios autorizados de acceso a SIVICOF, se encuentra actualmente en el  procedimiento control de acceso a usuarios.</t>
  </si>
  <si>
    <r>
      <rPr>
        <b/>
        <sz val="12"/>
        <rFont val="Arial"/>
        <family val="2"/>
      </rPr>
      <t xml:space="preserve">1) </t>
    </r>
    <r>
      <rPr>
        <sz val="10"/>
        <rFont val="Arial"/>
        <family val="2"/>
      </rPr>
      <t xml:space="preserve">Modificar los procedimiento para la verificación, análisis, revisión y actualización de la cuenta.
SI: 100%
NO: 0%
</t>
    </r>
    <r>
      <rPr>
        <b/>
        <sz val="12"/>
        <rFont val="Arial"/>
        <family val="2"/>
      </rPr>
      <t xml:space="preserve">2) </t>
    </r>
    <r>
      <rPr>
        <sz val="10"/>
        <rFont val="Arial"/>
        <family val="2"/>
      </rPr>
      <t># de autorizaciones efectuadas (prórrogas y retrasmisiones) a los Sujetos de controll asignados, con el análisis del porqué a las mismas. El reporte se toma del SIVICOF.</t>
    </r>
  </si>
  <si>
    <r>
      <rPr>
        <b/>
        <sz val="12"/>
        <rFont val="Arial"/>
        <family val="2"/>
      </rPr>
      <t xml:space="preserve">1) </t>
    </r>
    <r>
      <rPr>
        <sz val="10"/>
        <rFont val="Arial"/>
        <family val="2"/>
      </rPr>
      <t xml:space="preserve">Dirección de Planeación.
</t>
    </r>
    <r>
      <rPr>
        <b/>
        <sz val="12"/>
        <rFont val="Arial"/>
        <family val="2"/>
      </rPr>
      <t xml:space="preserve">2) </t>
    </r>
    <r>
      <rPr>
        <sz val="10"/>
        <rFont val="Arial"/>
        <family val="2"/>
      </rPr>
      <t>Direcciones Sectoriales de Fiscalización</t>
    </r>
    <r>
      <rPr>
        <b/>
        <sz val="12"/>
        <rFont val="Arial"/>
        <family val="2"/>
      </rPr>
      <t xml:space="preserve"> </t>
    </r>
  </si>
  <si>
    <r>
      <rPr>
        <b/>
        <sz val="12"/>
        <rFont val="Arial"/>
        <family val="2"/>
      </rPr>
      <t xml:space="preserve">1) </t>
    </r>
    <r>
      <rPr>
        <sz val="10"/>
        <rFont val="Arial"/>
        <family val="2"/>
      </rPr>
      <t xml:space="preserve">Resolución que adopta procedimiento.
</t>
    </r>
    <r>
      <rPr>
        <b/>
        <sz val="12"/>
        <rFont val="Arial"/>
        <family val="2"/>
      </rPr>
      <t xml:space="preserve">2) </t>
    </r>
    <r>
      <rPr>
        <sz val="10"/>
        <rFont val="Arial"/>
        <family val="2"/>
      </rPr>
      <t>Acta de comité Técnico.</t>
    </r>
  </si>
  <si>
    <r>
      <rPr>
        <b/>
        <sz val="12"/>
        <rFont val="Arial"/>
        <family val="2"/>
      </rPr>
      <t xml:space="preserve">1) </t>
    </r>
    <r>
      <rPr>
        <sz val="10"/>
        <rFont val="Arial"/>
        <family val="2"/>
      </rPr>
      <t xml:space="preserve">30/06/2019
</t>
    </r>
    <r>
      <rPr>
        <b/>
        <sz val="12"/>
        <rFont val="Arial"/>
        <family val="2"/>
      </rPr>
      <t xml:space="preserve">2) </t>
    </r>
    <r>
      <rPr>
        <sz val="10"/>
        <rFont val="Arial"/>
        <family val="2"/>
      </rPr>
      <t>31/12/2019</t>
    </r>
  </si>
  <si>
    <t>Autorizaciones de modificación y/o retransmisión de la información que afecten datos de rendiciones de cuenta de periodos anteriores y/o  cargues de información errada e incompleta en planes de mejoramiento en SIVICOF.
Ausencia de verificación y revisión de la información  presentada en la cuenta y Plan de mejoramiento por los Sujetos de Control en SIVICOF.</t>
  </si>
  <si>
    <t>A.12.1.1 Procedimientos de operación documentados: Procedimiento para la evaluación del plan de mejoramiento, procedimiento para la verificación, analisis, revisión y actualización de la cuenta, Resolución de rendición de cuenta a sujetos de control.</t>
  </si>
  <si>
    <t>A.12.1.2 Gestión de cambios: Incluir puntos de control para evaluar autorización a sujetos de control para realizar  retransmisiones  y/o prórrogas para realizar cargues al sistema de información.</t>
  </si>
  <si>
    <t>Base de Datos Control Procesos Jurídicos</t>
  </si>
  <si>
    <t>PGJ -SI-02
Pérdida de disponibilidad de la base de datos de trámites judiciales a cargo de la Oficina Asesora Jurídica para elaborar reportes internos y externos.</t>
  </si>
  <si>
    <t>Mal funcionamiento del software.</t>
  </si>
  <si>
    <t>Software obsoleto.</t>
  </si>
  <si>
    <t>Sanciones por no presentación o reporte de información errónea o incompleta a autoridades.
Falta de control de la información sobre los procesos por parte de la OAJ.</t>
  </si>
  <si>
    <t>A.9.1.1 Política de control de acceso sistema monousuario acceso a una persona.</t>
  </si>
  <si>
    <t>No disminuye</t>
  </si>
  <si>
    <t>A.14.1.1  Análisis y especificación de requisitos de seguridad de la  información que reemplace la base de datos y solicitar su adquisición.</t>
  </si>
  <si>
    <t>No. de actividades de control realizadas * 100 / No. de actividades de control programadas.</t>
  </si>
  <si>
    <t>Oficina Asesora Jurídica
Dirección de TIC</t>
  </si>
  <si>
    <t>Oficina Asesora Jurídica
Dirección de TIC.</t>
  </si>
  <si>
    <t>A.12.3.1 Respaldo de información: impresión mensual reporte por abogado.</t>
  </si>
  <si>
    <t>A.12.3.1 Respaldo de información: solicitar a la Dirección TIC realizar back up periodico.</t>
  </si>
  <si>
    <t>Plan Anual de Adquisiciones.</t>
  </si>
  <si>
    <t>PGAF-SI-07
Posibilidad de perdida de información y/o modificación no autorizada del Plan anual de adquisiciones.</t>
  </si>
  <si>
    <t>comprometida: modificación de la información</t>
  </si>
  <si>
    <t>Ausencia de control de cambios eficaz.</t>
  </si>
  <si>
    <t>Desgaste administrativo de las dependencias.
Retraso en la contratación.
Incumplimiento indicadores.
Reportes de información no consistente.</t>
  </si>
  <si>
    <t>A.12.1.2 Gestión de cambios: Cambios realizados con la  aprobación de la junta de compras, actualización de información en SECOP a usuario autorizado.</t>
  </si>
  <si>
    <t>A.12.1.2 Gestión de cambios:  Verificación de las modificaciones aprobadas en la junta de compras  previa publicación plan anual de adquisiciones.</t>
  </si>
  <si>
    <t xml:space="preserve">
No sesiones de transferecia de conocimiento realizadas*100/No sesiones de transferecia de información conocimiento.
</t>
  </si>
  <si>
    <t>Subdirección de Contratación</t>
  </si>
  <si>
    <t>Actas de Asistencia.</t>
  </si>
  <si>
    <t>Entrenamiento insuficiente del personal en la administración de la información.</t>
  </si>
  <si>
    <t>A.7.2.2 Toma de conciencia,
educación y formación : Capacitación  y entrenamiento del personal en el cargo.</t>
  </si>
  <si>
    <t>A.7.2.2 Toma de conciencia,
educación y formación : Establecer  transferencia de conocimiento periodicas  al personal al interior de la dependencia.</t>
  </si>
  <si>
    <t>Información sin contraseñas y sin protección.</t>
  </si>
  <si>
    <t>A.9.4.1 Restricción de acceso Información:  permisos de acceso a información a traves de privilegios asignados (datacontrabog).</t>
  </si>
  <si>
    <t xml:space="preserve"> A.9.4.3 Administración y gestión  de contraseñas de acceso a la información.</t>
  </si>
  <si>
    <t>Procesos de Responsabilidad Fiscal Verbal y ordinario.</t>
  </si>
  <si>
    <t>PRFJC -SI-03
Posibilidad de perdida de la información y  la reserva legal en el termino que aplica,  contenida en los procesos de responsabilidad fiscal.</t>
  </si>
  <si>
    <t>Proceso disciplinario y penal.
Vencimiento de terminos y posible prescripción de la acción fiscal.</t>
  </si>
  <si>
    <t>A.11.1.2 Controles de Acceso físicos: Camaras, biometrico de acceso a oficina, archivadores con llave, directrices.</t>
  </si>
  <si>
    <t>Número de  memorandos    de ingreso y salida de los expedientes para surtir los tramites de segunda instancia y grados de consulta y número de  directrices para la custodia de los expedientes.</t>
  </si>
  <si>
    <t xml:space="preserve">Direccion de Responsabilidad Fiscal y Jurisdicción Coactiva, Subdirecciones del  Proceso de Responsabilidad Fiscal y Jurisdicción Coactiva y Despacho del Contralor a través de la Oficina Asesora Jurídica  </t>
  </si>
  <si>
    <t>Memorandos.</t>
  </si>
  <si>
    <t>Ausencia de proceso para supervisión de derechos de acceso.</t>
  </si>
  <si>
    <t>A.9.1.1 Política de control de acceso a los documentos: Directrices.</t>
  </si>
  <si>
    <r>
      <t xml:space="preserve">Fecha de aprobación o modificación: </t>
    </r>
    <r>
      <rPr>
        <u/>
        <sz val="12"/>
        <rFont val="Arial"/>
        <family val="2"/>
      </rPr>
      <t>29 de abril de 2019</t>
    </r>
  </si>
  <si>
    <t>Fecha de Monitoreo y Revisión Responsable de Proceso:</t>
  </si>
  <si>
    <t>Fecha de Seguimineto (Verificación) Oficina de Control Interno</t>
  </si>
  <si>
    <t>ANEXO 1. MAPA DE RIESGOS DE GESTION Y CORRUPCION
Vigencia 2019</t>
  </si>
  <si>
    <t>Página 1 de 6</t>
  </si>
  <si>
    <t>Página 1 de 2</t>
  </si>
  <si>
    <t>UBICACIÓN EN ZONA DE RIESGOS EN MAPA DE CALOR</t>
  </si>
  <si>
    <r>
      <rPr>
        <b/>
        <sz val="14"/>
        <color rgb="FF0070C0"/>
        <rFont val="Calibri"/>
        <family val="2"/>
        <scheme val="minor"/>
      </rPr>
      <t xml:space="preserve"> RIESGO </t>
    </r>
    <r>
      <rPr>
        <b/>
        <sz val="14"/>
        <color theme="4" tint="-0.249977111117893"/>
        <rFont val="Calibri"/>
        <family val="2"/>
        <scheme val="minor"/>
      </rPr>
      <t>DE GESTION</t>
    </r>
  </si>
  <si>
    <t>PPCCPI-01, PEEPP -02, PVCGF-03,PGTI-01, PGAF-03, PGAF-04, PGAF-05</t>
  </si>
  <si>
    <t>PDE-01, PPCCPI-02,PPCCPI-03,  PVCGF -02, PGAF-01, PGAF-02, PGD-01</t>
  </si>
  <si>
    <t>PVCGF-01, PGJ-01, PEM-02</t>
  </si>
  <si>
    <t>PDE-02</t>
  </si>
  <si>
    <t>PEM-01</t>
  </si>
  <si>
    <t>PRFJC -01</t>
  </si>
  <si>
    <t>PGTH -01</t>
  </si>
  <si>
    <t>PGTH -02</t>
  </si>
  <si>
    <t>SEGURIDAD DE LA INFORMACION</t>
  </si>
  <si>
    <t>PGTH-SI-05</t>
  </si>
  <si>
    <t>PGTH -SI-04, PRFJC-SI-03</t>
  </si>
  <si>
    <t xml:space="preserve"> PGTI-SI-03,PGTH-SI-03, PGJ-SI-02, PGAF-SI-07</t>
  </si>
  <si>
    <t>PGTI-SI-05, PVCGF-SI-05</t>
  </si>
  <si>
    <t>PGTI-SI-04, PVCGF-SI-06</t>
  </si>
  <si>
    <t>ZONA DE RIESGO - RIESGO DE CORRUPCIÓN</t>
  </si>
  <si>
    <t>PGTI-02,   PGAF-06</t>
  </si>
  <si>
    <t>PVCGF-04,  PRFJC -02</t>
  </si>
  <si>
    <t>PEEPP -01</t>
  </si>
  <si>
    <t>PRFJC -01
Posibilidad de que se prescriban procesos de responsabilidad fiscal - PRF.</t>
  </si>
  <si>
    <t xml:space="preserve">PGAF-03
Posibilidad de que la información financiera que se reporta sea inexacta y no represente fielmente los hechos economicos.
</t>
  </si>
  <si>
    <t>Uso indebido de la información.</t>
  </si>
  <si>
    <t>Omisión en la aplicación de las
normas que regulan los derechos
de autor por parte de los
funcionarios que elaboran los
productos, al no citar fuentes
bibliográfica de los textos e
investigaciones consultadas.</t>
  </si>
  <si>
    <t>No aplicación de procedimientos en desarrollo del proceso auditor.</t>
  </si>
  <si>
    <t>Situaciones subjetivas del funcionario que le permitan incumplir los marcos legales y éticos.</t>
  </si>
  <si>
    <t>Interposición del recurso de apelación cuando del análisis probatorio, legal y jurisprudencial se vislumbre que puedar ser contrario a los intereses de la Entidad.</t>
  </si>
  <si>
    <t>Ejecutar plan de trabajo que permita socializar las bondades y beneficios del Sistema de Gestión de Calidad y el cumplimiento de los requisitos de la norma ISO 9001 y demás normas legales y reglamentarias.</t>
  </si>
  <si>
    <t>1. Afectación de la imagen de la Contraloría de Bogotá y pérdida de credibilidad.
2. Toma de decisiones basada en información. inoportuna y poco confiable.
3. Observaciones formuladas por los entes de control por incumplimiento  de términos.</t>
  </si>
  <si>
    <t>1.Perdida o desaprovechamiento de los resultados de informes de auditoria para la mejora continua.
2. Generación de hallazgos o NC por parte de entes externos.
3. Toma de decisiones por parte de los Directivos con base en información incompleta o incorrecta.
4. Pérdida de imagen y credibilidad de la OCI.</t>
  </si>
  <si>
    <t>Aplicación del Procedimiento para la consulta o Prestamo de Documentos, usos de formatos y Reglamento de Acceso.</t>
  </si>
  <si>
    <t>Aplicación de formatos (Tarjeta Afuera).</t>
  </si>
  <si>
    <t>Seguimiento e informes
mensuales por proceso de
contratación a los
documentos publicados en el portal de contratación
SECOP.</t>
  </si>
  <si>
    <t>Informar las incosistencias detectadas al área responsable para que se tomen las acciones correctivas.</t>
  </si>
  <si>
    <t>Capacitaciones a los funcionarios y contratistas sobre los principios y valores contemplados en el código de integridad.</t>
  </si>
  <si>
    <t>Seguimiento bimestral por parte del Director  (a)  de Responsabilidad Fiscal y Jurisdicción Coactiva,    el Subdirector (a) y Gerentes de la Subdirección del proceso de Responsabilidad Fiscal- SPRF.</t>
  </si>
  <si>
    <t>Validar en comité técnico la configuración adecuada de los hallazgos y de los posibles  procesos sancionatorios.</t>
  </si>
  <si>
    <t>Aplicación de los procedimientos.</t>
  </si>
  <si>
    <t>Revisiones y mesas de trabajo.</t>
  </si>
  <si>
    <t>Seguimiento y revisiones periodicas de los avances de los informes, pronunciamientos y estudios.</t>
  </si>
  <si>
    <t>Seguimiento, revisiones y mesas de trabajo.</t>
  </si>
  <si>
    <t>Monitoreo mensual al cronograma.</t>
  </si>
  <si>
    <t>Alertas del aplicativo PQR.</t>
  </si>
  <si>
    <t>Puntos de control establecidos en el procedimiento para la recepción y trámite del derecho de petición.</t>
  </si>
  <si>
    <r>
      <t xml:space="preserve">
Realizar una mesa de trabajo para conscientizar  a los reponsables de a</t>
    </r>
    <r>
      <rPr>
        <sz val="10"/>
        <color theme="1"/>
        <rFont val="Arial"/>
        <family val="2"/>
      </rPr>
      <t>plicar el procedimiento de acuerdo con los controles y formatos establecidos para tal fin.</t>
    </r>
  </si>
  <si>
    <t>Comunicar a las dependencias internas y externas que corresponda el reporte de la información como insumo para cumplir con los términos y exactitud de la información financiera. Así como de los nuevos lineamiento de la SDH.
Informar las inconsistencias detectadas al área responsable para que se tomen las acciones correctivas.</t>
  </si>
  <si>
    <t>Realizar bimensualmente las  reuniones de trabajo para  retroalimentar los resultados de auditorias.</t>
  </si>
  <si>
    <t>Diseñar e implementar cuadro de control para la inclusión de los hallazgos y/o oportunidades de mejora en el plan de mejoramiento institucional.</t>
  </si>
  <si>
    <t>No se ejecuta</t>
  </si>
  <si>
    <t xml:space="preserve">N° de hallazgos que cumplen con los atributos / N°  de hallazgos del informe final * 100
Cantidad de Anexos diligenciados de "Declaración de independencia y conflicto de intereses" / Total de auditores que ejecutan las auditorías previstas en el PAD *100 + Nivel Directivo + Contratistas </t>
  </si>
  <si>
    <t xml:space="preserve">Seguimiento con corte a abril: 
La Directora Técnica de Planeación como responsable de la acción y autoridad máxima, de manera oportuna y para prevenir de manera confiable, emitio la primera directriz para el reporte de información mediante memorando 3-2019-10107 de 27/03/2019 </t>
  </si>
  <si>
    <t xml:space="preserve">Si bien el objetivo de incluir este riesgo en el mapa, es evitar la desvinculación indebida de algún empleado público que se encuentre en situación de estabilidad laboral reforzada; es importante contar con un indicador que mida el avance, eficacia y/o eficiencia de las actividades propuestas para controlar dicho riesgo. Para este caso, se observa que se establecieron tres (3) actividades y un (1) solo indicador que no permite medir el avance o cumplimiento de las tres actividades programadas. Igual que el registro propuesto para el mismo, que haría referencia unicamente a la actividad 1 relacionada con jornadas de capacitación. </t>
  </si>
  <si>
    <t xml:space="preserve">Verificación a abril 30 de 2019:
Se evidenciaron los memorandos radicados No. 3-2019-10107 del 27/03/2019 (alcance) y No. 3-2019-09704 del 21/03/2019, mediante el cual la Dirección Técnica de Planeación emitió directrices a los Directores, Subdirectores, Jefes de Oficina y Responsables de Proceso del SIG,  para el reporte de la iinformación a marzo y abril de 2019, tomando como Referencia la Circular No. 008 de 2019.
Teniendo en cuenta que la actividad se ejecutará a lo largo de la vigencia 2019, el riesgo continua abierto para monitoreo y revisión, el seguimiento y la verificación respectiva.  </t>
  </si>
  <si>
    <t xml:space="preserve">CULTURA: No se tiene informes de la vigencia con demandas por plagio. Se emitieron 2 informes finales los cuales aún no están publicados, sin embargo se remitió a la Dirección de Apoyo al Despacho el 16 de abril la solicitud. En acta de comité técnico  se evidencia la verificación del cumplimiento de las normas derecho de autor.
</t>
  </si>
  <si>
    <t xml:space="preserve">DESARROLLO:se terminó 1 Auditoría de Desempeño y 2 de Regularidad, sin demanda por plagio. Cada vez que se va a realizar el informe preliminar o final de auditoria el Subdirector o Director para prevenir la copia o plagios.Actas de comité técnico Nos. 005 del 13/03/2019; 007 del 22/03/2019; 009 del 11/04/2019; 14/del 29/04/2019; 010 del 11/04/2019 y 013 del29/04/2019.
A la fecha se ha publicado el informe de auditoría de desempeño al Instituto Para la Economía Social IPES  donde no se ha presentado demanda por plagio.        </t>
  </si>
  <si>
    <t>EDUCACIÓN: Se tienen 2 auditorias en ejecución, conforme a la programación del PAD.</t>
  </si>
  <si>
    <t>EQUIDAD: el informe final de auditoría de Desempeño código 1 de 2019, el tema explícito de las normas de derechos de autor, en el acta de comité técnico # 4. Actualmente el informe final de la auditoría de desempeño no ha sido demandado por plagio .  No está publicado.</t>
  </si>
  <si>
    <t>GESTIÓN: se verificó y revisó el informe final determinando  el tema de cumplimiento de normas de derechos de autor, inclusión de fuentes y referencias, lo cual quedó registrado en  Acta de Comité Técnico  
No 3 de fecha 22 de Marzo de 2019 Revisión y aprobación del informe final de auditoria de desempeño codigo 05 PAD 2019, no se ha recibido demanda por plagio, informe publicado.</t>
  </si>
  <si>
    <t>GOBIERNO: se han emitido 3 informes, sólo 1 de ellos se encuentra publicados sin demanda por plagio;lo anterior, teniendo en cuenta los términos establecidos en los procedimientos vigentes.</t>
  </si>
  <si>
    <t>HÁBITAT: se revisó y verificó en los informes finales el tema de cumplimiento de normas de derechos de autor, inclusión de fuentes y referencias, lo cual quedó registrado en actas de comité técnico N° 12 de 2019- 1VF, N°16 de 2019 - 2Desempeño, N° 23 de 2019 - 1R, N° 26 de 2019 - 1R, N° 27 de 2019 - 1R. No se ha recibido demanda por plagio. Solamente 1 está publicado.</t>
  </si>
  <si>
    <t xml:space="preserve">HACIENDA: El Equipo Directivo para prevenir el riesgo verifica que la información entregada por el grupo auditor, no presenta copia o plagios  el informe como consta en acta de comité técnico N° 15/19 del FONCEP, la Gerente indica que se citaron las fuentes de información respectivas y se  respetan los derechos de autor, mediante memorando 3-2019-13323 del 2 de mayo dirigido a la Dirección de Apoyo al Despacho se remitió el informe Final del FONCEP para su publicación. </t>
  </si>
  <si>
    <t>INTEGRACIÓN: El Comité Técnico revisó y aprobó 1 informe final dejando constancia en acta, se validó el tema de citación de fuentes. El informe aún no está publicado.</t>
  </si>
  <si>
    <t>MOVILIDAD: Se  culminó 1 auditoría, cumple con las normas de derechos de autor, el informe no se encuentra publicado y no cuenta con demandas por plagio, como consta en acta de comité técnico N° 11/19.</t>
  </si>
  <si>
    <t>PARTICIPACIÓN: A la fecha se han radicado ante la administración 11 informes finales de auditoría de regularidad, los cuales se encuentran en trámite para su publicación de conformidad con el respectivo procedimiento.</t>
  </si>
  <si>
    <t>REACCIÓN:se adelantó una (1) Visita de Control Fiscal en el IDU. El informe cumple con las normas que regulan los derechos de autor,  como consta acta No.7 del 4 de marzo de 2019, dicho informe no registra demandas de plagio y no está publicado.</t>
  </si>
  <si>
    <t>SALUD: Se comunicó un Informe final de regularidad a la SDS - Código 148, no ha sido publicado en la página Web de la Contraloría.</t>
  </si>
  <si>
    <t xml:space="preserve">SEGURIDAD: Con acta de comité técnico N° 9 del 22 de abril de 2019, fue aprobado el informe final de la auditoría de regularidad UAECOB, se remitió para publicación a Apoyo al Despacho el radicado No. 3-2019-12326 del 23 de abril//19, debido a que el procedimiento establece un número de días para que este documento se vea reflejado en la página web de la entidad, el informe no ha sido publicado al corte. 
</t>
  </si>
  <si>
    <t>SERVICIOS: Se han finalizado 2 auditorias establecidas en el Pad 2019, de las cuales se han remitido los informes finales para publicación, con radicados -2019-10160 y 3-2019-12408.</t>
  </si>
  <si>
    <t xml:space="preserve">CULTURA: Se terminaron 2 actuaciones que cumplieron con los términos establecidos dentro de los procedimientos.
</t>
  </si>
  <si>
    <t xml:space="preserve">DESARROLLO: A la fecha de las 3 actuaciones terminadas según el PAD se ha dado cumplimiento a los términos establecidos en los procedimientos.
                        </t>
  </si>
  <si>
    <t>EQUIDAD: realizó sin incumplimiento de términos  la auditoría de Desempeño código 1 de 2019,conforme lo establecido en el PAD 2019</t>
  </si>
  <si>
    <t>GESTIÓN: se revisa y verifica el cumplimiento de las actuaciones de auditoría que incluye, Informes de auditoría, Hallazgos, Beneficios de control fiscal, en cumpliiento de los Procedimientos del Proceso de Vigilancia y control  las cuales se han realizado dentro de los Terminos y se registra en Acta de Comité Tecnico de la 1 a la 5  de la vigencia 2019 y en los Tableros de control de cada auditoría.</t>
  </si>
  <si>
    <t>GOBIERNO: se han efectuado 3 actuaciones dentro de términos.</t>
  </si>
  <si>
    <t xml:space="preserve">HÁBITAT: Se terminaron 6 auditorías se terminaron, todas con cumplimiento de términos. </t>
  </si>
  <si>
    <t>HACIENDA: se efectuó 1 actuación sin incumplimiento de términos.</t>
  </si>
  <si>
    <t>INTEGRACIÓN:se concluyó una actuación sin incumplimiento de términos.</t>
  </si>
  <si>
    <t>MOVILIDAD: se puede verificar mediante el aplicativo trazabilidad el cumplimiento de los terminos establecidos en la auditoria terminada de la UAERMV, Adicionalmente en el Acta de Comité 11 del 24 de abril de 2019.</t>
  </si>
  <si>
    <t>PARTICIPACIÓN:  A la fecha se han radicado ante la administración 11 informes finales de auditoría de regularidad de riesgo medio, actuaciones que se han desarrollado sin incumplimiento de términos</t>
  </si>
  <si>
    <t>REACCIÓN:se adelantó una (1) Visita de Control Fiscal código 507 ante el Instituto de Desarrollo Urbano IDU, cumpliendo con los términos establecidos por la Ley dando inicio el 12 de febrero de 2019 y cierre el 04 de marzo de 2019 como se registra en el aplicativo trazabilidad y en acta de comité No. 7 del 4 de marzo de 2019 donde se aprueba el informe final, por tanto el indicador se registra en 1/1</t>
  </si>
  <si>
    <t>SALUD: Se comunicó un Informe final de regularidad a la SDS - Código 148, cumplió con los términos establecidos en los procedimientos. Acta 12/19</t>
  </si>
  <si>
    <t>SEGURIDAD:Con acta de comité técnico N° 9/19 se aprobó informe final de la Auditoría de Regularidad UAECOB, el 29 de abril del presente año finalizó esta actuación dando cumplimiento en los términos establecidos.</t>
  </si>
  <si>
    <t>SERVICIOS: Se han finalizado 2 auditorias establecidas en el Pad 2019, de las cuales ninguna ha tenido incumplimientos de términos.</t>
  </si>
  <si>
    <t>PLANEACIÓN:  Se estan modificando los dos procedimientos, generando cambios en actividades, observaciones y puntos de control.</t>
  </si>
  <si>
    <t>CULTURA: 
1) Se generaron 33 hallazgos administrativos los cuales cumplen con los atributos de configuración, 21  disciplinarios, 8 fiscales por $6.234.527.886 y 3 penales, se validó en acta de comité técnico. 
2) Se suscribieron 18 Declaraciones de Independencia en total de auditores que ejecutan actuaciones previstas en el PAD 2019 ( 9 en IDARTES -9 SDCRD).</t>
  </si>
  <si>
    <r>
      <t>CULTURA
    dr carmen rocio catañeda gestora de calidad,se precentaron dos actas  de comité tecnico la numero (12) del 13 de abril de 2019 y la acta n° (13) del 16 de abril de 2019, en su numeral 4 establece que "SE DIO APLICACIÓN A al proceso de caracterizacion del producto y las normas de derecho de autor,-----
 en la numero 3 informe final idartes  especificamente habla sobre los requisitos del hallazgo.</t>
    </r>
    <r>
      <rPr>
        <b/>
        <i/>
        <sz val="10"/>
        <rFont val="Arial"/>
        <family val="2"/>
      </rPr>
      <t xml:space="preserve">La Subdirección de Fiscalización de "Cultura, Recreación y Deporte, señala que el
equipo auditoría ha acogido las recomendaciones presentadas en desarrollo clql proceso auditor, igual certificando en mesa de trabajo de validación de hallazgos por
el Gerente el cumplimiento al 100% de la fase de informe, los requisitos de los
hallazgos (criterios, de condición, causa y efecto), y se da cumplimiento a las normas
de derecho de autor en la elaboración del informe que se confirma y se plasman en el
presente informe final de auditoria de regularidad, al constarse que cumple con lo
definido en la caracterización del producto y con los objetivos del Memorando de
Asignación de Auditoria y el Plan de Trabajo." </t>
    </r>
    <r>
      <rPr>
        <sz val="10"/>
        <rFont val="Arial"/>
        <family val="2"/>
      </rPr>
      <t xml:space="preserve">
 ---------- se suscribieron 35 declaraciones de independencia, sacando un muestreo de ellas en total de auditores que ejecutan actuaciones previstAS EN EL pAD 2019 CON CORTE ABRIL  9 SON DE idartes- 9 son de sdcrd- 17 son de idrd.se observo que en proceso de auditoria inicio el dia 27 de dic de 2018, debido a lo establecido en la actividad 3 del procedimiento para adelantar auditoria de regularidad resolucion 01 del 17 de enero del 2018.</t>
    </r>
  </si>
  <si>
    <t xml:space="preserve">DESARROLLO:
1) Se aprobaron 79  hallazgos administrativos de los cuales 30 quedaron con presunta incidencia disciplinaria y 4 Fiscales $ 240,730,024
2) Cada uno de los gerente auditores y contratista  diligenciaron los anexos de Declaración de Independencia para las auditorías iniciadas entre el 2 de enero al 29 de abril de 201
</t>
  </si>
  <si>
    <t>envia evidencias por correos   carolina portilla tecnico operativo 314-05.</t>
  </si>
  <si>
    <t xml:space="preserve">EQUIDAD: 1. En acta de comité técnico # 4 se aprueban 6   hallazgos administrativos, 1 disciplinario los cuales cumplieron los atributos de condición, criterio, causa y efecto, lo cuales fueron inlcuidos en su totalidad, en el informe fianl. . No obstante ninguno de los hallazgos tuvo incidencia fiscal.  
2.Fueron diligenciadas  9 anexos de declaraciones de independencia  y conflicto de intereses correspondoetes a los 9 integrantes del equipo auditor y dirección sectorial. </t>
  </si>
  <si>
    <t>GESTIÓN:1. Hallazgos que cumplen atributos:
Se revisó y verificó en el informe final de la auditoria de desempeño código 5, el tema de cumplimiento con los atributos de configuración del hallazgo. Actas de Comité Técnico  
*Acta No 2 de fecha 13 de Marzo 2019 
El total de hallazgos son: 4 Administrativos, 2 con presunta incidencia disciplinaria y uno (1) con presunta incidencia penal.
2. Declaración de independencia y conflicto de intereses:
El número de auditores entre Gerente, Asesor, auditores y contratistas que han suscrito Declaraciones de independencia son según cada auditoria terminada o en ejecución: Auditoria Terminada Código 05, es de 12</t>
  </si>
  <si>
    <t xml:space="preserve">GOBIERNO: 
1)se han determinado ocho (8) hallazgos administrativos, los cuales cumplen con los atributos de condición, criterio, causa y efecto, según revisión registrada en actas de comité técnico de la Dirección.
2)Se han diligenciado 18 declaraciones de independencia sobre las auditorías terminadas.
</t>
  </si>
  <si>
    <t>se presentan acta de comité tecnico N 7 del 27 marzo  cuyo objeto fue aproivacion informe difinitivo visita fiscal ante la veeduria fiscal.para un total de (4) cuatro hallazgos admunistrativos .se presento acta de comité tecnico numero 15 del 25 de abril cuyo onjeto fue la apronvacion de informe definitivo de la auditoria de regfularidad ante la personeria de bogota donde se evidencio la aprovacion de los cuatro elementos de los hallazgos determinados. concluyendo que se encuentra el total de la activoidad descrita.   como segunda actividad se se corrovoro en las declaraciones de independencia estan publicadas en el aplicativo trasavilidad  de la contraloria de bogota mostrando un fisico del Dr jodse demetrio rojas identificado con cedula 19253703 de bogota como jerente 3901 de la contraloria de bogota ante la secretaria distrital de gobierno. Dejando la cono nota que las declaraciones de las auditorias terminadas a la fecha son 3 y son 18 declaraciones de independencia.</t>
  </si>
  <si>
    <t xml:space="preserve">HÁBITAT: 
1. Se revisó y verificó en los informes finales el tema de cumplimiento con los atributos de configuración del hallazgo, lo cual quedó registrado en las siguientes Actas de Comité Técnico *Acta 12 de Marzo 5/2019, *Acta 16 de Marzo 20/2019, *Acta No 23 de Abril/2019, *Acta No 26 de Abril 11/2019, *Acta No 27 de Abril 12 /2019. El total de hallazgos fue de 83 admnsitrativos, 18 tuvieron incidencia fiscal por $1.856.429.225, 52 presunta incidencia disciplinaria y uno 1 con presunta incidencia penal.
2. Declaración de independencia y conflicto de intereses:
506- SDP- VF/Auditores 4 Declaraciones 4
19-Curaduría1 y 2 -D/ auditores 6 Declaraciones 6
20- ERU-R/Auditores 12 Declaraciones 12
21-JBB- R/Auditores 13 Declaraciones  13
22-IDIGER- R/Auditores 13 Declaraciones  13
Total Subdirectores, Gerentes, Auditores y contratistas: 108/108 =100
</t>
  </si>
  <si>
    <t>se realizo visita de control  interno el dia 13 de mayo donde se edvidencio que por parte de la gestora de calidad, Adriana Lucia Rodriguez Botero profesional especializado 222-07  de la secretaria de habitad donde informo: que mediante las actas entregadas por correo institucional se verifico los elementos los hallazgos de  condicion criterio, causa y efecto en los item aprovacion del informe final y varios fiemado por el director y asesora. con corte al 30 de abril los hallazgos reguistrados en el aplicativo de trasavilidad fueron 83 administrativos penales 1 y diciplinarios con presunta incidencia diciplinaria 52, los cuales se revizaron el las actas de aprovacion respectivas  se observaron un muestreo de 5 actas de declaracon de independencia codigo de auditoria  19 de la curaduria urbana n| 1 de bogota. se via correo actas y del total de 48 declaraciones un muestreo contratistas 3 directivos 3 auditores 1 para un total de 12</t>
  </si>
  <si>
    <t xml:space="preserve">HACIENDA: 
1)El Equipo Directivo verificó que se cumplió con los atributos de configuración del hallazgo en el acta de comité técnico de aprobación de informe final N° 15/19, para 19 hallazgos administrativos, 2 con incidencia fiscal por $3.970.264.716  y 13 presunta incidencia disciplinaria.
2)Cada uno de los integrantes del equip auditor, así: director (1), asesor (2) , gerente (1), auditores (8) y contratistas (4) diligenciaron los anexos de declaración de independencia, los cuales se encuentran en el aplicativo de trazabilidad. </t>
  </si>
  <si>
    <t xml:space="preserve">INTEGRACIÓN: 
1) En mesa de trabajo se aprueban las observaciones que posteriormente se configuran en hallazgos de auditoría, los cuales se aprueban en comité técnico y se verifica que cumplan con los atributos requeridos.Hallazgos que cumplen atributos: 33 administrativos, 11 disciplinarios, 1 fiscal por $2.228.128
2) Al iniciar y durante el desarrollo de los procesos auditores, según las novedades de talento humano, se diligencian las declaraciones de independencia como herramienta para asegurar la objetividad y la no existencia de conflictos para realizar la auditorìa por parte del personal asignado a la misma
Auditoría Regularidad IDIPRON
Declaraciones de Independencia:14
</t>
  </si>
  <si>
    <t>INTEGRACION    en reunion con el Dr Roberto jimenes rodriguez profesional especializado 222-07 manifiesta que:en acta n° 10  del fecha 23 abril se aprovo el informe final diciendo la aprovacion de los hallazgos como resultado final 33 hallazgos administrativos, 1 fiscal y 11 diciplinarios mostrando en el numeral  (3) lo correspondiente a las caracteristicas del hallazgo la cual se encuentra debidamente firmada por jefe de dependencia y secretario.  ademas se puede constatar en la misma acta que se señalan las fuentes adecuadas  con lo referente al tema de plajio.-----------para el tema de las declaraciones de independencia de un totasl de 33 declaraciones entre funcionarios y contratistas se pudieron  revisar por trasavilidad ya que en fisico reposan en la auditoria,</t>
  </si>
  <si>
    <t>MOVILIDAD: 1) Se culmino 1 auditoria de regularidad en la cual se configuraron 29 hallazgos administrativos, 19 con incidencia disciplinaria, 4 con incidencia fiscal por $1.237.471.245.
2) 16 Anexos diligenciados y cargados al aplicativo trazabilidad, numero de auditores segun memorando de asignacion 8, directivos 6 y contratstas 2. dando asi estricto cumplimiento al procedimiento.</t>
  </si>
  <si>
    <t>en reunion con la Dr Marcela garzon tecnico operativa precenta el acta n| 11 del 24 de abril de 2019, coyo objetivo es " presentacion y aprovacion del informe final de la auditoria de regularidad ante la unidad administrativa especial de reavilitacion y mantenimiento vial codigo de auditoria n| 63. el instituto de desarrollo urbano idu codigo de auditoria n| 66. donde en su nimeral 3 presentacion y aprovacion de los informes finales se encuentra inmerso el tema de la auditoria de regularidad ante la unidad administrativa especial de reaviliotacion y mantenimiento vial, UAERMW codigo de auditoria n| 63 devidamente fiemada por el presidente Juan david rodriguez martines y secretaria daniza triana clavija, manifestando enviarlo por correo evidencias.</t>
  </si>
  <si>
    <t>PARTICIPACIÓN:
1) 159 hallazgos contenidos en los informes finales, 7 con incidencia fiscal en cuantía de $718.129.615,46 y 22 con presunta incidencia disciplinaria.
Se han diligenciado 160 Anexos de "Declaración de independencia y conflicto de intereses" de un total de 160 auditores que ejecutan las auditorías previstas en el PAD + Nivel Directivo + Contratistas.</t>
  </si>
  <si>
    <t>REACCIÓN: Se adelantó una (1) Visita de Control Fiscal código 507 ante el Instituto de Desarrollo Urbano IDU la cual no configuró hallazgos ni observaciones de acuerdo a los argumentos presentados en el informe. 
2) Para la Visita de Control Fiscal código 507 se asignaron 3 funcionarios del DRI los cuales diligenciaron y firmaron debidamente los formatos de "Declaración de independencia y conflicto de intereses"  más el Director, como se registra en el aplicativo de trazabilidad PVCGF y en el respectivo expediente, por tanto el indicador se registra 4/4</t>
  </si>
  <si>
    <t>1-Se adelantó una (1) Visita de Control Fiscal código 507 ante el Instituto de Desarrollo Urbano IDU la cual no configuró hallazgos ni observaciones de acuerdo a los argumentos presentados en el informe.  Se verifica el acta de comite tecnico No. 7 del 4 marzo del 2019, visita 507 ante el IDU,   no hay observaciones de ninguna indole, y se comunicara como informe final. la Dra Diana Vivas nos enviara por correo el  acta,cabe anotar que dentro de el acta en el punto 03 se encuentra dicha determinacion                                                                                                       2-Para la Visita de Control Fiscal código 507 se asignaron 3 funcionarios del DRI los cuales diligenciaron y firmaron debidamente los formatos de "Declaración de independencia y conflicto de intereses"  más el Director, como se registra en el aplicativo de trazabilidad PVCGF y en el respectivo expediente, por tanto el indicador se registra 4/4.la Funcionara nos muestra los formatos de DANIELLA GUZMAN cc.1018421677 y Profesional Universitaria 219-03 debidamente firmada y diligenciada. Vivian Nassar Castellanos cc. 1067837494  Asesora 105.02.</t>
  </si>
  <si>
    <t>SALUD: 
1) Se determinaron 11 hallazgos administrativos,  7 con incidencia disciplinaria en la auditoría terminada. Se aprobaron en acta 12/19.
2) Se diligenciaron 14 declaraciones de independencia y conflicto de intereses de una auditoría de regularidad - SDS, terminada</t>
  </si>
  <si>
    <t>se precento acta de comité n| 12 de fecha 23 de abril objetivo " aprovar el informe final de factror gestor presupuestal y componente financiero precentado a comité tecnico de la direccion de salyud por parte de gerentes y auditores correspondientes a la auditoria de regularidad n| 148 asignada por lña secretaria de salud distrital 3.1.3.1 hallazgo administrativo con presunta incidencia diciplinaria , por el plazo de ejecucion de los contratos de prestacion de servicio que comprende dos vigencias  fiscales 3.1.3.3 ---HALLAZGO ADMINISTRATIVO CON PREUNTA INCIDENCIA DICIPLINARIA POR INICIAR PRORROGA Y ADICION SIN APROVACION DE LA GARANTIA 3.1 componente control de gestion 3.1.3 factor gestion contractual en especifico numeral 3.2 componente gestion de resultados 3.2.1 FACTOR PLANES PROGRAMAS Y PROYECTOS se encontraron 7 hallazgos administrativos acta firmada por director y asesor , secretaria aprovada por mayoria absoluta.-------- 2. verificada las acta de declaracion de independencia y conflicto de interes todas se encuentran firmas tomandose como muestra la del gerente Jesuseduardo mendes garzon c.c.79410371 de bogota gerente 230-01, Nora Esperaza fernandez sarmiento c.c 51703263 de bogota profesional universitario 219-03 ,Margarita rosa linero quevedo c.c 57422984 de aracataca magdalena.   se anexa correos electronicos como requerimientos</t>
  </si>
  <si>
    <t>2) Para la Visita de Control Fiscal código 507 se asignaron 3 funcionarios del DRI los cuales diligenciaron y firmaron debidamente los formatos de "Declaración de independencia y conflicto de intereses"  más el Director, como se registra en el aplicativo de trazabilidad PVCGF y en el respectivo expediente, por tanto el indicador se registra 4/4</t>
  </si>
  <si>
    <t xml:space="preserve">SEGURIDAD: 
1)Se confihuraron 19 hallazgos administrativoscuatro, 4 disciplinarios, 2 fiscales por valor de $399.743.955, aprobados mediante acta de comité técnico N° 9/19, todos cumplieron con los atributos. 
2)Declaraciones de independencia y conflicto de intereses, formatos diligenciados (12/12 ) auditores. </t>
  </si>
  <si>
    <t>en reunion con la Dra Alexandra Ramirez gonzales profesional universitario 219-01 la cual presento acta 22 de abril de objetivo " aprovar el informe final de la auditoria identificada en el pac 2019 auditoria de regularidad 160 adelantada ante la unidad administrativa especial cuerpo de Bomberos. el numeral 5 en se encuentran 19 hallazgos administrativos terminados los hallazgos se encuentra la evidencia de los atributos diciendo el cumplimiento de los atributos del  hallazgo,se solicitaron y evidenciaron los certificados de independencia  los cuales se encuentran en el aplictivo de trasavilidad.</t>
  </si>
  <si>
    <t>SERVICIOS: 
1) Se han generado 43 hallazgos administrativos de los cuales 6 son disciplinarios, 8 fiscales en cuantiía de  $1.026.371.225,82, los cuales cumplen con los atributos, de acuerdo con revisión técnica del Comité Técnico Sectorial de actas Nos. 13 del 26 de marzo de 2019 yla 18 del 23 de abril de 2019.
2) De las dos (2) auditorias finalizadas, se han diligenciado en cada una once (11) declaraciones de independencia para un total de veintidos (22).</t>
  </si>
  <si>
    <t xml:space="preserve">SERVICIOS     en reunion con la Dr yolima corredor romero asesor 105 -02 indica que se precenta de forma fisica las acta 13 de fecha 26-03-2019 ENGESA-  dice que se cumple con lo establecido en la resolucion 01 del 17 de enero de 2019 -- para el acta numero 18 lo establece en el numeral 4 " una vez ,,,,,,,, resolucion 01 del 17 de enero de 2018.---------se solicita ademas las declaraciones de indeopendencia para un total de 22 se realizo un muestreo 10 las cuales cumplen con firmas y fechas </t>
  </si>
  <si>
    <r>
      <t xml:space="preserve">Sgto 30/04/2019. </t>
    </r>
    <r>
      <rPr>
        <sz val="10"/>
        <rFont val="Arial"/>
        <family val="2"/>
      </rPr>
      <t>Durante el perído el nivel de cumplimiento en la atención a los requerimientos de competencia de la Entidad (peticiones, quejas, reclamos, sugerencias - PQRS y proposiciones), presentados por las partes interesadas fue del 100%, dado se recibieron 737 entre PQRS (667) y Propensiones (70), siendo tramitadas en su totalidad.</t>
    </r>
  </si>
  <si>
    <t>737/737 = 100%</t>
  </si>
  <si>
    <r>
      <t xml:space="preserve">Verificación a abril de 2019: </t>
    </r>
    <r>
      <rPr>
        <sz val="10"/>
        <rFont val="Arial"/>
        <family val="2"/>
      </rPr>
      <t>Se verificó que la Entidad atendió 667 derechos de petición - PQRS en el primer cuatrimestre de 2019; igualmente, en el mismo período se recibieron 72 invitaciones a proposiciones, tramitando un total de 739 requerimientos. El riesgo continua abierto para monitoreo.</t>
    </r>
  </si>
  <si>
    <t>1/1=100%</t>
  </si>
  <si>
    <r>
      <t xml:space="preserve">Verificación a abril de 2019: </t>
    </r>
    <r>
      <rPr>
        <sz val="10"/>
        <rFont val="Arial"/>
        <family val="2"/>
      </rPr>
      <t xml:space="preserve">La Dirección de Participación Ciudadana elaboró un cronograma en donde se planifican las actividades relacionadas con las acciones de diálogo, formación y medición de la percepción; dicho cronograma se actualiza mensualmente con el reporte de las actividades ejecutadas en cada localidad, para luego realizar un consolidado trimestral, para el caso, enero - marzo.  El riesgo continua abierto para monitoreo.  </t>
    </r>
  </si>
  <si>
    <r>
      <t xml:space="preserve">Verificación a abril de 2019: </t>
    </r>
    <r>
      <rPr>
        <sz val="10"/>
        <rFont val="Arial"/>
        <family val="2"/>
      </rPr>
      <t xml:space="preserve">Se evidenció el diligenciamiento del Anexo No.1 - Seguimiento y Control de la Información, en donde se incluyeron 51 publicaciones realizadas en los diferentes medios de divulgación, en el primer cuatrimestre de 2019; dos de los cuales se dieron a conocer a través de boletín de prensa y los restantes por página web y redes sociales. El riesgo continua abierto para monitoreo. </t>
    </r>
  </si>
  <si>
    <t>Incendios
7 / 7
Control de Humedad y Temperatura
1 / 1
Si = 100%</t>
  </si>
  <si>
    <r>
      <t xml:space="preserve">Verificación a abril 30 de 2019:
</t>
    </r>
    <r>
      <rPr>
        <sz val="10"/>
        <rFont val="Arial"/>
        <family val="2"/>
      </rPr>
      <t xml:space="preserve">1. De acuerdo con la información  registrada en el  "Formato de Inspección Semanal Sistema Agua Nebulizada Contraloría de Bogotá Sede San Cayetano", se evidenció que al sistema de control de incendios ubicado en el Archivo Central, le fueron realizadas inspecciones  sobre su funcionamiento en fechas del 31/01/2019, 21/02/2019, 04/03/2019; 15/03/2019; 22/03/09, 05/04/2019 y del 24/04/09.
Por otro lado, con relación al control de humedad y temperatura en el archivo central, se indicó por parte de la Profesional en Ciencias de la Información del Proceso de Gestión Documental, que en el monitoreo al control de condiciones ambientales realizado en fechas de marzo 8 y 11 de 2019 por la Subdirección Técnica de la Dirección Distrital de Archivo de Bogotá se incluyó la medición de la humedad y la temperatura, de acuerdo a los memorandos radicados No. 1-2019-05462 del 06/03/2019 y No. 1-2018-28598 del 29/11/2018  que fueron recibidos por la Subdirección de Servicios Generales de la Contraloría de Bogotá D.C.
A la fecha de la presente verificación, según la información constatada con la profesional anteriormente aludida, está pendiente que la Dirección Distrital de Archivo de Bogotá, le haga entrega a la entidad del informe con los resultados del monitoreo.
2. En lo que compete a la aplicación de formatos (Tarjeta Afuera), fue constatada la utilización de la Tarjeta de Afuera en el retiro de carpetas del Archivo Central, observándose su uso de manera aleatoria en  expedientes que se encuentran en este depósito correspondientes a la Secretaría de Movilidad en un número de 23 carpetas, Jurisdicción Coactiva en un número de 3 carpetas del proceso 189 y del Contrato No. 094 de 2013 de Consultoría y Construcciones Civiles Ltda. para 1 carpeta.
3. Con relación a la Consulta o Préstamos de Documentos en el Archivo Central, fue evidenciada de manera selectiva la utilización de Fichas de Préstamo así: Dirección de Servicios Públicos, Ficha de Préstamo No. 1 del 24/01/2019  de 6 carpetas del Contrato No. 78 de 2005; Dirección Hacienda, Ficha de Préstamo No. 08 del 29/01/2019 de 16 carpetas de la Auditoría de la Secretaría Distrital de Hacienda y Subdirección del Proceso de Responsabilidad Fiscal, Ficha de Préstamo No. 19 del 18/02/2019 de 3 carpetas del envío de correspondencia. Así mismo, para el ingreso a los depósitos del Archivo Central, se viene diligenciando la planilla de control de acceso.
Se constató igualmente, que en un 80,64% han sido reintegrados al Archivo Central, los documentos prestados en el período comprendido entre el 01/01/2019 al 30/04/2019 por dicha dependencia, lo indicado, teniendo en cuenta que el Control de Préstamos o Consulto de Documentos que se lleva en el Archivo Central, registra que de las 31 unidades documentales prestadas, 25 fueron reintegradas. 
Teniendo en cuenta que la actividad se ejecutará a lo largo de la vigencia 2019, el riesgo continua abierto para monitoreo y revisión, el seguimiento y la verificación respectiva.  
</t>
    </r>
  </si>
  <si>
    <t xml:space="preserve">No se reportó monitoreo a las acciones de control definidas para el riesgo, dado que en dicho reporte solo se presenta el nivel de avance de uno de los indicadores de las actividades, sin realizarse lo propio para el otro indicador.
Se presenta una medición de Si=100% para un indicador que no fue establecido por el Proceso de Gestión Documental, dentro de la identificación efectuada a sus riesgos.
</t>
  </si>
  <si>
    <r>
      <rPr>
        <b/>
        <u/>
        <sz val="11"/>
        <rFont val="Arial"/>
        <family val="2"/>
      </rPr>
      <t xml:space="preserve">
1er Seguimiento (Ene-Abr):</t>
    </r>
    <r>
      <rPr>
        <sz val="11"/>
        <rFont val="Arial"/>
        <family val="2"/>
      </rPr>
      <t xml:space="preserve"> La SPRF con las seis  (6) gerencias,  han presentado seguimiento y resultado de la gestión del plan de contingencia, para evitar la prescripción en los procesos de la vigencia 2014, ante el Director de Responsabilidad Fiscal y Jurisdicción Coactiva en las 2 reuniones de trabajo realizadas en el cuatrimestre, la primera del 28 de febrero y la segunda del 30 de abril, actas que se encuentran en el archivo de la DRFJC. 
Lo que determina en la formula, el avance porcentual del indicador: </t>
    </r>
    <r>
      <rPr>
        <b/>
        <sz val="11"/>
        <rFont val="Arial"/>
        <family val="2"/>
      </rPr>
      <t xml:space="preserve"> 2*100/6 =33% </t>
    </r>
  </si>
  <si>
    <r>
      <rPr>
        <b/>
        <sz val="11"/>
        <rFont val="Arial"/>
        <family val="2"/>
      </rPr>
      <t xml:space="preserve">Verificación a 30 de abril de 2019: </t>
    </r>
    <r>
      <rPr>
        <sz val="11"/>
        <rFont val="Arial"/>
        <family val="2"/>
      </rPr>
      <t xml:space="preserve">
</t>
    </r>
    <r>
      <rPr>
        <sz val="10"/>
        <rFont val="Arial"/>
        <family val="2"/>
      </rPr>
      <t xml:space="preserve">1. Se evidenciaron Actas de Reunión Bimensual No. 1 y No. 2 de fechas 28/02/2019 y 30/04/2019 respectivamente, en las cuales la Subdirectora del PRF, presenta informe de gestion realizado a los procesos de la vigencia 2014, del
Estado Actual y Plan de Trabajo establecido por cada abogado de las 6 Gerencias, con el fin de evitar el fenómeno de la prescripción".
Con respecto a las actividades 2 y 3 relacionadas con la inactividad procesal y la verificación de la carga laboral y el cumplimiento de términos; se evidenció que a la fecha del presente seguimiento el proceso no registró avance, en razón  según se indica a que el responsable del proceso de PRFJC solicitó modificación y ajustes al Mapa de Riesgos el día 25/04/2019, mediante memorando radicado No. 3-2019-12526 la cual fue analizada en acta No. 01 del 23/04/2019 de acuerdo con la nueva metodología del DAFP, siendo aprobado por la Alta Dirección el Mapa de Riesgos de la Entidad en su Versión 2.0 el 29/04/2019. 
</t>
    </r>
  </si>
  <si>
    <r>
      <t xml:space="preserve">
</t>
    </r>
    <r>
      <rPr>
        <b/>
        <sz val="10"/>
        <rFont val="Arial"/>
        <family val="2"/>
      </rPr>
      <t>1er Seguimiento (Ene-Abr)</t>
    </r>
    <r>
      <rPr>
        <sz val="10"/>
        <rFont val="Arial"/>
        <family val="2"/>
      </rPr>
      <t xml:space="preserve">: Se llevó a cabo la primera reunión semestral, sobre sensibilización de principios, valores, etica del sector público, acatamiento de las normas y jurisprudencia que regulan los PRF y JC. Lo cual se evidencia en el Acta No .02 del 23-04-2019, hecho que determina  en la formula el avance porcentual del indicador así:  1/2 =50% </t>
    </r>
  </si>
  <si>
    <r>
      <t xml:space="preserve">Verificación a 30 de abril de 2019: 
</t>
    </r>
    <r>
      <rPr>
        <sz val="10"/>
        <rFont val="Arial"/>
        <family val="2"/>
      </rPr>
      <t>Se verificó que la DRFJC realizó capacitaciòn sobre principios y valores el dìa 23 de abril de 2019, como consta en el acta No. 2 y la planilla de asistencia de los funcionarios asignados a esa dependencia.</t>
    </r>
  </si>
  <si>
    <t>75 sentencias favorables a la Entidad * 100 / 77 sentencias proferidas en procesos en los que es parte la Entidad = 97,4%</t>
  </si>
  <si>
    <t>72 sentencias  en procesos en los cuales es parte la Entidad socializadas  * 100 / 77 sentencias en procesos en los cuales es parte la Entidad = 93,5%</t>
  </si>
  <si>
    <r>
      <t xml:space="preserve">Seguimiento y Verificación a Abril 30 de 2019:
</t>
    </r>
    <r>
      <rPr>
        <sz val="10"/>
        <rFont val="Arial"/>
        <family val="2"/>
      </rPr>
      <t xml:space="preserve">Se evidenció el memorando 3-2018-366610 del 27/12/2018, mediante el cual  la OAJ Socializa las de Políticas de Prevención del Daño Antijurídico y Defensa de los Intereses Litigiosos de la Entidad,que se adoptaron y modificaron con el fin que se evalúe la viabilidad de su inclusión en sus Mapas de Riesgos de los Procesos: Vigilancia y Control a la Gestión Fiscal,Participación Ciudadana y Comunicación
con partes interesadas,Gestión del Talento Humano,Gestión Documental y por la Dirección de Apoyo al Despacho.
De otra parte se verificó que durante el primer cuatrimestre de 2019 no se han presentado ante el Comité de Conciliación, fallos en contra de la Entidad en litigios judiciales en los cuales se considere según el análisis probatorio, legal y jurisprudencial que continuar con el proceso pueda ser contrario a los intereses de la Entidad. 
 </t>
    </r>
    <r>
      <rPr>
        <b/>
        <sz val="10"/>
        <rFont val="Arial"/>
        <family val="2"/>
      </rPr>
      <t xml:space="preserve">
</t>
    </r>
    <r>
      <rPr>
        <sz val="10"/>
        <rFont val="Arial"/>
        <family val="2"/>
      </rPr>
      <t>Verifiado el cuadro control de sentencias proferidas y socializadas en el 2019 para el control e inicadores se observó que se profirienron  77 sentencias en procesos en los cuales es parte la Entidad,  fueron revocadas en segunda instancia,  2 fallos de primera instancia en contra; por lo cual en el periodo enero abril fueron proferidas 75 sentencias favorables para la entidad.
En el cuadro mencionado anteriormente, se verificó que a través de Outlook  se han socializado  a los funcionarios  adscritos a la OAJ,  72 sentencias; para el caso se observó  los soportes en fisico de la socializacion de:fallo de la tutela 2019-020 en primera instacia, socializada por Outlook  el 27/03/2019 y  la tutela  2019-02341 fallo de primera instacia socializada segun Outlook del 19/03/2019.
Finalmente,  frente  a la solicitud realizada por la OAJ  a la Dirección de Tic estudiar la conveniencia de la contratación de una base de datos de consulta y actualización normativa y jurisprudencial para fortalecer el ejercicio de las funciones de asesoría y representación judicial de los profesionales de la OAJ , la Dirección de Tic indicó mediante memorando 3-2019-06618 del 22/02/2019 que  la necesidad de contratación de la “Base de datos de consulta jurídica” debe ser presentada a la Dirección Administrativa ya que  ésta se adquiere mediante suscripción. 
Las actividades emprendidas por la OAJ  han contribuido a mantener controlado el Riesgo..</t>
    </r>
  </si>
  <si>
    <t xml:space="preserve">
16 /63 = 25,39%
A la fecha no se han presentado incidentes de seguridad relacionados con la pérdida de confidencialidad e integridad de información en bd.</t>
  </si>
  <si>
    <r>
      <rPr>
        <b/>
        <sz val="10"/>
        <rFont val="Arial"/>
        <family val="2"/>
      </rPr>
      <t xml:space="preserve"> Verificación a abril  de 2019:</t>
    </r>
    <r>
      <rPr>
        <sz val="10"/>
        <rFont val="Arial"/>
        <family val="2"/>
      </rPr>
      <t xml:space="preserve">
1.  Se observó que esta actividad va enfocada a fortalecer el recurso humano, así las cosas;  se creó una estrategia de divulgación y sensibilización del SGSI que contempla 10 actividades generales las cuales se dividen en 60 actividades específicas. En el primer cuatrimestre se ejecutaron  16 actividades en ecard, correos masivos y Noticontrol sobre temas como: Fase de implementación SGSI presentando al personaje Contra Segura, Fondo de pantalla Objetivos SGSI. Correo masivo sobre escritorio limpio y activos de información; entre otros.
2. Se observó que se están realizando pruebas de funcionamiento para la parametrización del software de análisis de vulnerabilidades.
3. Se observó que la Dirección de TIC ha dado cumplimiento al Procedimiento para la adquisición, desarrollo y mantenimiento de sistemas de información V. 1.0, para el cuatrimestre evaluado inicio con la solicitud de soporte y mantenimiento de los aplicativos: SIVICOF, PERNO, SICAF, SISEINFO, SIGECON, formulario encuesta SGSST y SAE/SAI y con la adquisición o desarrollo de los sistemas de información: Control social, Sistema de responsabilidad fiscal y Sistema de Gestión Documental SIGEDOC</t>
    </r>
  </si>
  <si>
    <t xml:space="preserve">
'10 / 12 = 83,33 %
13 / 24 = 54,16%
3 / 6 = 50%
No se han presentado incidentes de indisponibilidad del servicio.</t>
  </si>
  <si>
    <t xml:space="preserve">La Subdirección de Contratos revisió los  documentos precontractuales de cada uno de los proceso de contratación adelantados por la Subdirección de Contratación correspondientes a la vigencia 2019. Se pone de presente los oficios con radicado 3-2019-07009, 3-2019-07003, 3-2019-08766, 3-2019-09388, 3-2019-10158, 3-2019-10159, 3-2019-10592, 3-2019-11283, 3-2019-11458, 3-2019-12152, mediante los cuales se hizo devolución de estudios previos y la necesidad por parte de los abogados para los ajustes respectivos. Se adjunta evidencia. </t>
  </si>
  <si>
    <t xml:space="preserve">Se evidencia que el Informe que fue presentado por el proceso de contratación para el avance de la acción fue un consolidado trimestral; sin embargo, la acción de control que fue definida para este riesgos indica que debe ser mensual.    
Si bien se reporta un avance en el indicador de esta actividad del 100%, no se indican las variables que dieron lugar al resultado reportado. </t>
  </si>
  <si>
    <t xml:space="preserve">1) 2) 3) 100%
6) 33%
</t>
  </si>
  <si>
    <t>Eficiencia
Memorando expedido 
SI = 100%
Eficiencia
estado financiero
expedido :
33,33%
Eficacia
(40*100%/40)
100%</t>
  </si>
  <si>
    <r>
      <rPr>
        <b/>
        <sz val="10"/>
        <rFont val="Arial"/>
        <family val="2"/>
      </rPr>
      <t xml:space="preserve">Verificación Seguimiemto abril 2019
</t>
    </r>
    <r>
      <rPr>
        <sz val="10"/>
        <rFont val="Arial"/>
        <family val="2"/>
      </rPr>
      <t xml:space="preserve">
Se constatò que se realizo capacitacion sobre el nuevo plan de cuentas el dia 29 de abril de 2019 en la cual participaron 41 funcionarios de la Entidad. Como se observa en la planilla de registro asisitencia.
Continua abierta para su seguimiento.</t>
    </r>
  </si>
  <si>
    <r>
      <rPr>
        <b/>
        <sz val="10"/>
        <rFont val="Arial"/>
        <family val="2"/>
      </rPr>
      <t>Verificación a abril 30 de 2019:</t>
    </r>
    <r>
      <rPr>
        <sz val="10"/>
        <rFont val="Arial"/>
        <family val="2"/>
      </rPr>
      <t xml:space="preserve">
1. Se evidenció en el ARANDA el reporte de 120
 casos de las inconsistencias y errores generados  en el módulo SAE/SAI, los cuales fueron reportados a través de la mesa de servicios y solucionados por la Dirección de TIC.
2. Se evidenció que de las 120 inconsistencias reportadas en el modulo SAE/SAI, las TIC subsanó 104.
3. Se constató por parte de almacén que de las 120 inconsistencias reportdas a las TICs, 104 si fueron subsanadas.
4 y 5. De acuerdo con la información suministrada por la Subdirección de Recursos Materiales, la toma física del inventario se realiza en el segundo semestre de la vigencia 2019, teniendo en cuenta que esta es una actividad anual. 
6. Se evidenció la realización de cuatro (4) conciliaciones de saldos entre los aplicativos Limay y SAI correspondiente al período enero a abril de 2019. Con lo cual el cumplimiento de la actividad se sitúa en el 33%, con respecto a 12 conciliaciones programas para la vigencia 2019.
Continua abierta para su seguimiento.
</t>
    </r>
  </si>
  <si>
    <r>
      <t xml:space="preserve">
</t>
    </r>
    <r>
      <rPr>
        <b/>
        <sz val="10"/>
        <rFont val="Arial"/>
        <family val="2"/>
      </rPr>
      <t xml:space="preserve">Verificación a abril 30 de 2019:
</t>
    </r>
    <r>
      <rPr>
        <sz val="10"/>
        <rFont val="Arial"/>
        <family val="2"/>
      </rPr>
      <t xml:space="preserve">
1. Se evidenció que mediante el ECARD de fecha 4 de abril de 2019 y el memorando No. 3-2019-09790 del 29/03/2019, la Direc. Administrativa y Financiera solicita se tenga encuenta, los aspectos relevantes y requeridos para llevar a cabo el cierre del proceso contable  para el primer trimestre de 2019. 
Se observó en la página web de la Entidad www.contraloriabogota.gov.co en el link transparencia presupuesto/estados financieros, la publicacion correspondiente al primer trimestre 2019 d elos Estados Finanacieros de al Entidad. 
2. Se evidenció el reporte de inconsistencias del aplicativo LIMAY a la dirección de TICs, a través de entre otros correos via outlook de 04/04/2019 y 05/04/2019, las cuales fueron analizadas y atendidas por las TICs.  
Continua abierta para su seguimiento
</t>
    </r>
  </si>
  <si>
    <r>
      <rPr>
        <b/>
        <sz val="10"/>
        <rFont val="Arial"/>
        <family val="2"/>
      </rPr>
      <t>Verificación a abril 30 de 2019:</t>
    </r>
    <r>
      <rPr>
        <sz val="10"/>
        <rFont val="Arial"/>
        <family val="2"/>
      </rPr>
      <t xml:space="preserve">
Se evidenció que se realizó el seguimiento a los documentos reportados en Secop I de acuerdo a la hoja excel de gestión documental  que lleva de apoyo la Subdirección de Contratación; no obstante el registro observado se presenta de forma trimestral.
Es de anotar que la actividad establece que el informe debe ser mensual y no trimestral por cada  proceso de contratación 
</t>
    </r>
  </si>
  <si>
    <r>
      <rPr>
        <b/>
        <sz val="10"/>
        <rFont val="Arial"/>
        <family val="2"/>
      </rPr>
      <t xml:space="preserve">Verificación a abril 30 de 2019:
</t>
    </r>
    <r>
      <rPr>
        <sz val="10"/>
        <rFont val="Arial"/>
        <family val="2"/>
      </rPr>
      <t xml:space="preserve">
Se evidenció la circular fechada el 29 de marzo de 2019 en la cual vía ecard se comunica a las áreas el compromiso de dar cumplimiento al cronograma de PAA-2019 y/o compras, no obstante mediante memorando radicado # 3-2019-12117 de abril 22 de 2019, se observa la solicitud del cumplimiento del PAA-2019 donde se requiere se radiquen las necesidades establecidas, entre ellas tres contrataciones para el proyecto 1195 meta 2. 
Teniendo en cuenta que la actividad de control se realiza a lo largo de la vigencia 2019, tal y como fue establecida por el proceso, el seguimiento reportado solo evidencia un correo institucional y un memorando para el cumplimiento a los cronogramas del PAA. Por lo tanto, se requiere precisar el número de memorandos para el respectivo control de los recursos comprometidos en los proyectos 1195 Meta 2 y 1196, con el propósito de que se refleje en forma clara el avance de la ejecución de estos proyectos.  
</t>
    </r>
  </si>
  <si>
    <r>
      <rPr>
        <b/>
        <sz val="10"/>
        <rFont val="Arial"/>
        <family val="2"/>
      </rPr>
      <t xml:space="preserve">Verificación a abril 30 de 2019:
</t>
    </r>
    <r>
      <rPr>
        <sz val="10"/>
        <rFont val="Arial"/>
        <family val="2"/>
      </rPr>
      <t xml:space="preserve">
Se evidenció los memorandos 3-2019-07009, 3-2019-07003, 3-2019-08766, 3-2019-09388, 3-2019-10158, 3-2019-10159, 3-2019-10592, 3-2019-11283, 3-2019-11458, 3-2019-12152 mediante los cuales la Subdirección de Contratos realizó  la devolución de estudios previos y la necesidad para los ajustes respectivos. </t>
    </r>
  </si>
  <si>
    <r>
      <rPr>
        <b/>
        <sz val="10"/>
        <rFont val="Arial"/>
        <family val="2"/>
      </rPr>
      <t>Verificación a abril de 2019:</t>
    </r>
    <r>
      <rPr>
        <sz val="10"/>
        <rFont val="Arial"/>
        <family val="2"/>
      </rPr>
      <t xml:space="preserve"> La ejecución de esta actividad se programó a partir del 01/05/2019; no obstante se evidencia acta de reunión de trabajo No.9 del 15/04/2019, en donde se indica que durante la semana comprendida entre el 27 y el 31 de mayo del año en curso, se adelantará a traves de Noticontrol, la estrategia de difusión relacionada con los principios, deberes y derechos de la capacitación en la Entidad; esta labor será realizada por la Subdirección de Capacitación y Cooperación Técnica junto a la Oficina Asesora de Comunicaciones. El riesgo continúa abierto para monitoreo.</t>
    </r>
  </si>
  <si>
    <r>
      <rPr>
        <b/>
        <sz val="10"/>
        <rFont val="Arial"/>
        <family val="2"/>
      </rPr>
      <t>Verificación a abril de 2019:</t>
    </r>
    <r>
      <rPr>
        <sz val="10"/>
        <rFont val="Arial"/>
        <family val="2"/>
      </rPr>
      <t xml:space="preserve"> Se evidenció el radicado No. 3-2019-11482 del 09/04/2019 mediante el cual la Dirección de Talento Humano solicitó capacitación sobre temas relacionados con la estabilidad laboral reforzada. El riesgo continúa abierto para monitoreo.</t>
    </r>
  </si>
  <si>
    <r>
      <rPr>
        <b/>
        <sz val="10"/>
        <rFont val="Arial"/>
        <family val="2"/>
      </rPr>
      <t>Verificación a abril 30 de 2019:</t>
    </r>
    <r>
      <rPr>
        <sz val="10"/>
        <rFont val="Arial"/>
        <family val="2"/>
      </rPr>
      <t xml:space="preserve">
Se evidenció Cronograma que contiene 7 actividades para ejecutar el Plan de Trabajo que permite socializar las bondades y beneficios del Sistema de Gestión de Calidad de la entidad. 
En desarrollo de dicho cronograma, a la fecha de la presente verificación,  se ha avanzado en la realización de las siguientes actividades:
1. Elaborar presentación sobre la estructura, bondades y beneficios  del SIG en la Entidad: Al respecto se observó diapositivas alusivas a la "Preparación mes de Marzo Auditoria Externa de Calidad - Auditoría de Seguimiento".
2. Sensibilizar a los procesos del SIG como preparación para la auditoria interna y externa del SIG: En sitio y a través de canales de comunicación: ECARD, noticontrol, video informativo, plegable: Al respecto, se evidenció la asistencia al tema "Sensibilización SGC 2019", registro del 12/03/2019 con una participación de 16 funcionarios de diferentes dependencias y dentro de los cuales personal de la Subdirección de Servicios Generales; registro del 15/02/2019 con una participación de 29 funcionarios de la Dirección de Estudios de Economía y Política Pública (EEPP);  registro del 13/02/2019 con participación de 42 funcionario de la Dirección de Responsabilidad Fiscal y Jurisdicción Coactiva (DRFJC); registro del 15/02/2019 con una participación de 20 funcionarios de la Dirección de TIC`s; registro del 14/02/2019 con una participación de 3 funcionarios del Proceso de Gestión Documental; registro del 12/02/2019 con una participación de 14 funcionarios en el tema de "Jornada de Sensibilización Auditoria Externa de Seguimiento"; registro del 14/02/2019 con una participación de 23 funcionarios del Proceso Gestión Administrativa y Financiera; registro del 14/02/2019 con una participación de  8 funcionarios de la Oficina Asesora Jurídica; registro del 14/02/2019 con una participación de 32 funcionarios de la Dirección de Participación Ciudadana y Desarrollo Local; registro del 13/02/2019 con una participación de 16 funcionarios del Proceso de Direccionamiento Estratégico y registro del 13/02/2019 con una participación de 10 funcionarios del Proceso de Evaluación y Mejora. Así mismo, se evidenció en diferentes Noticontroles del mes de Febrero y Marzo (No. 3936 del 19/02/2019, No. 3931 del 12/02/2019, No. 3932 del 13/02/2019, No. 3933 del 14/02/2019, No. 3947 del 07/03/2019, No. 3945 del 05/03/2019 entre otros), la inclusión de información referente al SGC de la entidad,  dentro de la preparación a la Auditoría Interna y Externa del SIG.
3. Realizar la revisión por la Dirección: Se constató Acta No.1 de 05/03/2019 del Comité Directivo, correspondiente a la Revisión por la Dirección Vigencia 2019 al SIG, en el cual está incluido el SGC. 
4. Comunicar a los procesos del SIG la visita de seguimiento al SGC por parte de la firma certificadora: Sobre el particular fue observado el memorando radicado No. 3-2019-08513 del 12/03/2019, dirigido a  todos los funcionarios de la entidad sobre la "Preparación de Auditoría Externa de Calidad", así mismo, en el Noticontrol No. 3949 del 11/03/2019 se informa a los funcionarios de las fechas de realización de la Auditoría de Certificación.   
5. Apoyar el desarrollo de la auditoría externa, en cada uno de los procesos del SIG (facilitadores): Se evidenció registro de asistencia del 13/03/2019, de la "Reunión de Apertura Auditoría Externa de Calidad 2019 firma SGS al SIG de la Contraloría de Bogotá - Auditoría de Seguimiento ISO 9001:2015",  con una participación de 34 funcionarios; "Registro de Ejecución de la Auditoría" de la firma SGS de apertura (13/03/2019) y cierre (15/03/2019) de dicha auditoría,  con una asistencia de 24 participantes; Noticontrol No. 3952 del 14/03/2019 de la "Instalación Auditoría Externa de Calidad"; Noticontrol No. 3953 del 15/03/2019 de la terminación de la Auditoría Externa de Seguimiento y Registro del acompañamiento de la auditoría externa en el Proceso de Estudios de Economía y Política Pública.  
6. Socializar el informe de auditoría externa de calidad a los responsables de procesos e indicar las directrices para el análisis de las oportunidades de mejoras resultantes de la auditoria: Se verificó el memorando radicado No. 3-2019-09663 del 21/03/2019, mediante el cual la Oficina de Planeación comunica a los Directores, Subdirectores y Jefes de Oficina el Informe de la Auditoría Externa de Calidad (Seguimiento), realizada por la firma certificadora del 13 al 15 de marzo de 2019,  indicando que las Oportunidades de Mejora presentadas serán analizadas en Equipo de Gestores de los procesos de Direccionamiento Estratégico y Evaluación y Mejora. 
7. Revisar la información documentada del SIG que asegure su conveniencia y adecuación para cumplir los requisitos del sistema y la normatividad vigente: De acuerdo a la información suministrada por la Oficina de Planeación, esta es una actividad transversal que se desarrolla a lo largo de la vigencia, de tal forma que a la fecha de la presente verificación se han tramitado solicitudes de actualización de información documentada del  SIG correspondientes a: Solicitud actualización del Procedimiento para Elaborar el Mapa de Riesgos Institucional del 08/01/2019,  realizada por el Proceso de Gestión de Tecnologías de la Información;  Solicitud actualización del Procedimiento Gestión Presupuestal del 21/02/2019, realizada por el Proceso de Gestión Administrativa y Financiera y por último solicitud actualización del Procedimiento para Elaborar el Contexto de la Organización y Plan Estratégico Institucional del 29/04/2019, realizada por el Proceso de Direccionamiento Estratégico, el cual se encuentra en revisión técnica por la Oficina de Planeación.    
Teniendo en cuenta que la actividad de control está prevista para ser ejecutada a lo largo de la vigencia 2019, el riesgo continúa abierto para el monitoreo y revisión  y el seguimiento y la verificación respectiva.</t>
    </r>
  </si>
  <si>
    <r>
      <rPr>
        <b/>
        <sz val="10"/>
        <rFont val="Arial"/>
        <family val="2"/>
      </rPr>
      <t xml:space="preserve">Seguimiento con corte a abril: </t>
    </r>
    <r>
      <rPr>
        <sz val="10"/>
        <rFont val="Arial"/>
        <family val="2"/>
      </rPr>
      <t xml:space="preserve">
La Directora Técnica de Planeación como responsable de la acción y autoridad máxima, de manera oportuna y para prevenir de manera confiable, ejecutó seis (6) de las siete (7) actividades programadas en el cronograma de trabajo, teniendo como evidencia lo formulado en plan de trabajo que reposa en la Dirección de Planeación. Las actividades realizadas fueron: 1. Elaborar presentación sobre la estructura, bondades y beneficios del SIG en la entidad; 2. Sensibilizar a los procesos del SIG como preparación de la Auditoria Interna y Externa del SIG: en sitio y a través de canales de comunicación E-Card, Noticontrol, Video Informativo y Plegables; 3. Realizar la Revisión por la Dirección; 4. Comunicar a los procesos del SIG la visita de seguimiento al SGC, por parte de la firma certificadora; 5.Apoyar al desarrollo de la Auditoria Externa en cada uno de los procesos del SIG (facilitadores); 6.Socializar el informe de Auditoria Externa de Calidad a los Responsables de Procesos e indicar las directrices para el análisis de las Oportunidades de Mejora resultantes de la Auditoria; 7. Revisar la información documentada del SIG que asegure su conveniencia y adecuación para cumplir los requisitos del Sistema y la normatividad vigente, esta actividad presenta un cumplimiento parcial, en razón a que esta tiene una programación para toda la vigencia.</t>
    </r>
  </si>
  <si>
    <r>
      <rPr>
        <b/>
        <sz val="10"/>
        <rFont val="Arial"/>
        <family val="2"/>
      </rPr>
      <t>Seguimiento a abril de 2019:</t>
    </r>
    <r>
      <rPr>
        <sz val="10"/>
        <rFont val="Arial"/>
        <family val="2"/>
      </rPr>
      <t xml:space="preserve"> Se elaboró el cronograma, que se actualiza mensualmente.</t>
    </r>
  </si>
  <si>
    <r>
      <rPr>
        <b/>
        <sz val="10"/>
        <rFont val="Arial"/>
        <family val="2"/>
      </rPr>
      <t>Seguimiento a abril de 2019</t>
    </r>
    <r>
      <rPr>
        <sz val="10"/>
        <rFont val="Arial"/>
        <family val="2"/>
      </rPr>
      <t xml:space="preserve"> remitido a Participación Ciudadana mediante memorando N° 3-2019-13293 de 02/05/2019 : El formato "seguimiento y control de la información" se está diligenciando conforme lo establece el procedimiento , es decir una vez la información es aprobada para luego ser publicada por los diferentes canales oficiales de comunicación  de la entidad. Es así como a 30 de abril, se han registrados 50 publicaciones de las cuales, dos se han dado a concoer a través de  boletines de prensa y 48 por la página web y redes sociales.</t>
    </r>
  </si>
  <si>
    <r>
      <rPr>
        <b/>
        <sz val="10"/>
        <rFont val="Arial"/>
        <family val="2"/>
      </rPr>
      <t>Monitoreo a 30-04-2019</t>
    </r>
    <r>
      <rPr>
        <sz val="10"/>
        <rFont val="Arial"/>
        <family val="2"/>
      </rPr>
      <t xml:space="preserve">
En el fortalecimiento de la política de prevención del daño antijurídico y defensa de los intereses litigiosos de la Entidad, la Oficina de Control Interno remitió mediante memorando 3-2018-26598 el Informe de seguimiento al mapa de riesgos institucional correspondiente al periodo mayo a agosto de 2018, el cual se presentó al Comité de Conciliación en la sesión del 19 de diciembre de 2018 (Acta No. 24), y se modificaron e incluyeron nuevas políticas de prevención del daño por cambio jurisprudencial.
Igualmente, la Oficina de Control Interno, socializó el contenido del Informe de Seguimiento al Mapa de Riesgos Institucional de septiembre a diciembre de 2018, en el cual se hizo énfasis en la socialización de las Políticas de Prevención adoptada en el Acta No. 24 de 2018 y remitidas por la Oficina Jurídica a los responsables de los Procesos a través de memorando No. 3-2018-36610 del 27 de 12 de 2018.
Por lo anterior, la Oficina de Control Interno advirtió en el citado informe que procederá a verificar las correspondientes actas de gestores donde se evalúe la posibilidad de incluir las nuevas políticas adoptadas en sus mapas de riesgos, así como las acciones para mitigarlos, e informará en su oportunidad a la Oficina Jurídica lo pertinente para ser comunicado al Comité de Conciliación.</t>
    </r>
  </si>
  <si>
    <r>
      <rPr>
        <b/>
        <sz val="10"/>
        <rFont val="Arial"/>
        <family val="2"/>
      </rPr>
      <t>Monitoreo a 30-04-2019</t>
    </r>
    <r>
      <rPr>
        <sz val="10"/>
        <rFont val="Arial"/>
        <family val="2"/>
      </rPr>
      <t xml:space="preserve">
Durante el primer cuatrimestre se profirieron 77 sentencias en procesos en los cuales es parte la Entidad (62 de primera instancia y 15 de segunda).
De las 77 sentencias, 4 de primera instancia fueron desfavorables (3 tutelas y 1 nulidad y restablecimiento), sin embargo, dos sentencias desfavorables de tutelas fueron revocadas en segunda instancia, quedando sólamente 2 fallos de primera instancia en contra, estando en trámite la segunda instancia. 
De las 77 sentencias se socializaron 72 quedando 5 para el siguiente corte, por razones de la fecha de notificación o de consecución de la respectiva copia en el despacho judicial.
El estudio y socialización de las sentencias ha sido efectivo y a logrado llevar a la actualización de la política de prevención del daño antijudíco.</t>
    </r>
  </si>
  <si>
    <r>
      <rPr>
        <b/>
        <sz val="10"/>
        <rFont val="Arial"/>
        <family val="2"/>
      </rPr>
      <t>Monitoreo a 30-04-2019</t>
    </r>
    <r>
      <rPr>
        <sz val="10"/>
        <rFont val="Arial"/>
        <family val="2"/>
      </rPr>
      <t xml:space="preserve">
En la presente vigencia no se han presentado ante el Comité de Conciliación, fallos en contra de la Entidad en litigios judiciales en los cuales se considere según el análisis probatorio, legal y jurisprudencial que continuar con el proceso pueda ser contrario a los intereses de la Entidad. </t>
    </r>
  </si>
  <si>
    <r>
      <rPr>
        <b/>
        <sz val="10"/>
        <rFont val="Arial"/>
        <family val="2"/>
      </rPr>
      <t>Monitoreo a 30-04-2019</t>
    </r>
    <r>
      <rPr>
        <sz val="10"/>
        <rFont val="Arial"/>
        <family val="2"/>
      </rPr>
      <t xml:space="preserve">
Los profesionales de la OAJ se aseguran de utilizar normativa y jurisprudencia vigente, para lo cual consultan más de una página web, entre ellas, la Rama Judicial, Régimen Legal y Senado de la República. 
Mediante memorando 3-2019-06599 del 22-02-2019 se solicitó a la Dirección de Tic estudiar la conveniencia de la contratación de una base de datos de consulta y actualización normativa y jurisprudencial para fortalecer el ejercicio de las funciones de asesoría y representación judicial de los profesionales de la OAJ</t>
    </r>
  </si>
  <si>
    <r>
      <rPr>
        <b/>
        <sz val="10"/>
        <rFont val="Arial"/>
        <family val="2"/>
      </rPr>
      <t>Seguimiento a 30 de abril</t>
    </r>
    <r>
      <rPr>
        <sz val="10"/>
        <rFont val="Arial"/>
        <family val="2"/>
      </rPr>
      <t>: Con oficio radicado No.3-2019-11482 del 2019-04-09, se solicitó a uno de los abogados asesores de la Dirección de Talento Humano, presentar un plan de trabajo para la capacitación sobre temas de estabilidad laboral reforzada</t>
    </r>
  </si>
  <si>
    <r>
      <rPr>
        <b/>
        <sz val="10"/>
        <rFont val="Arial"/>
        <family val="2"/>
      </rPr>
      <t>Seguimiento a 30 de abril:</t>
    </r>
    <r>
      <rPr>
        <sz val="10"/>
        <rFont val="Arial"/>
        <family val="2"/>
      </rPr>
      <t xml:space="preserve"> En Acta de gestores de calidad de la Subdirección de Capacitación y Cooperación Técnica, de fecha abril 15 del 2019, se estableció que para la semana del  27 al 31 de mayo de 2019, se concertará con la Oficina Asesora de Comunicaciones una semana en la que se dedicará un espacio diario en Noticontrol para la divulgación de los principios, deberes y derechos de la capacitación de los empleados públicos de la Entidad.</t>
    </r>
  </si>
  <si>
    <r>
      <rPr>
        <b/>
        <sz val="10"/>
        <rFont val="Arial"/>
        <family val="2"/>
      </rPr>
      <t>Seguimiento abril 30/2019:</t>
    </r>
    <r>
      <rPr>
        <sz val="10"/>
        <rFont val="Arial"/>
        <family val="2"/>
      </rPr>
      <t xml:space="preserve">
Educación y formación: La estrategia de divulgación y sensibilización del SGSI contempla 10 actividades generales (definición estrategia, charlas, papel tapiz y fondo de pantalla, protectores de pantalla, e-cards, noticontrol, videos pedagógicos, concurso, dia de la seguridad y curso virtual), las cuales agrupan  60 actividades específicas. Durante el primer cuatrimestre se desarrollaron 16 actividades relacionadas a continuación:
05 marzo: Ecard sobre Acuerdo de confidencialidad.
09 marzo: Se envío comunicado a toda la entidad sobre pantalla y escritorio limpio - memorando 3-2019-08300.
10 marzo: Se envió correo masivo sobre respaldo de información.
29 marzo: Ecard presentando al personaje Contra Segura.
10 abril: Ecard sobre escritorio remoto.
21 marzo: Se publicó en la intranet- micrositio - SGSI la estrategia de Divulgación y Sensibilización del SGSI.
28 marzo: Se socializó el micrisitio SGSI de la Intranet a través de un noticontrol.
28 marzo: Fondo de pantalla Objetivos SGSI.
02 abril: Noticontrol - Fase de implementación SGSI.
03 abril: Video sobre activos de información.
09 abril: Noticontrol- Habilitador seguridad de la información.
10 abril: Correo masivo sobre escritorio limpio.
12 abril: Correo masivo sobre activos de información.
21 abril: Correo masivo Activos de Información DIRTIC.
22 abril: Papel Tapiz - Declaración de Aplicabilidad.
23 abril: Noticontrol: Activos de Información.
En el PIC en la línea temática de TIC,  se contempla la realización de capacitación virtual para Seguridad de la Información, SIGESPRO y SIVICOF, actividad que se encuentra en diseño y que se ejecutará en el segundo semestre de la presente vigencia.
 Adicionalmente, de forma presencial se han realizado 2 jornadas de capacitación a 24 funcionarios de las Direcciones sectoriales y en SIGESPRO 3)jornadas de capacitación a 38 funcionarios.
Gestión de vulnerabilidades:  Se esta realizando la parametrización del software de análisis de vulnerabilidades. Se realizan pruebas de funcionamiento y se espera realizar el  primer análisis durante el primer semestre de 2019.
Procedimiento control de cambios: La Dirección de TIC ha dado cumplimiento al Procedimiento para la adquisión, desarrollo y mantenimiento de sistemas de información V. 1.0, que empezó a regir a partir de la presente vigencia. Actualmente, se ha iniciado su aplicación con la solicitud de soporte y mantenimiento de los aplicativos: SIVICOF, PERNO, SICAF, SISEINFO, SIGECON, formulario encuesta SGSST y SAE/SAI y con la adquisición o desarrollo de los sistemas de información: Control social, Sistema de responsabilidad fiscal y Sistema de Gestión Documental SIGEDOC.</t>
    </r>
  </si>
  <si>
    <r>
      <rPr>
        <b/>
        <sz val="10"/>
        <rFont val="Arial"/>
        <family val="2"/>
      </rPr>
      <t xml:space="preserve">Seguimiento Abril de 2019: </t>
    </r>
    <r>
      <rPr>
        <sz val="10"/>
        <rFont val="Arial"/>
        <family val="2"/>
      </rPr>
      <t xml:space="preserve">
Se realizó capacitación el día lunes 29 de abril de 2019 a los funcionarios de la contraloria de Bogotá acerca del nuevo plan de cuentas para la ejecución presupuestal de la vigencia fiscal 2019 por parte de la Secretaria Distrital de Hacienda, para ello se convocó por medio de E-CARD con memorando interno, número de radicación #3-2019-12731</t>
    </r>
  </si>
  <si>
    <r>
      <rPr>
        <b/>
        <sz val="10"/>
        <rFont val="Arial"/>
        <family val="2"/>
      </rPr>
      <t>Seguimiento abril de 2019</t>
    </r>
    <r>
      <rPr>
        <sz val="10"/>
        <rFont val="Arial"/>
        <family val="2"/>
      </rPr>
      <t xml:space="preserve">
El área del almacén registró de manera oportuna en ARANDA 120 casos referentes a los errores e inconsistencias en los reportes de información que generó el modulo SAE/SAI. Reportes que se evidencian en el informe: CASOS REPORTADOS MESA DE SERVICIO SAE-SAI  (De enero 1 de 2019 a abril 30 de 2019)
De los reportes realizados en ARANDA, el área de las TICS dio respuesta a 104 requerimientos. Con el fin de que la información registrada en el módulo SAE/SAI sea completa y confiable.
Se constató por parte del almacén que de las 120 inconsistencias reportadas , el profesional asignado en las TICS subsanó 104 de las inconsistencias reportadas.
De la toma física de inventario que se realiza anualmente, se hace cruce de la información y se actualizan los movimientos pendientes. La toma física de inventario se realizará en el segundo semestre.
De la toma física de inventario que se realiza anualmente, se hace cruce de la información y se actualizan los movimientos pendientes. La toma física de inventario se realizará en el segundo semestre.
Se han elaborado cuatro (4) conciliaciones (una por mes), de las doce (12) programadas.</t>
    </r>
  </si>
  <si>
    <r>
      <rPr>
        <b/>
        <sz val="10"/>
        <rFont val="Arial"/>
        <family val="2"/>
      </rPr>
      <t xml:space="preserve">seguimiento Abril de 2019: </t>
    </r>
    <r>
      <rPr>
        <sz val="10"/>
        <rFont val="Arial"/>
        <family val="2"/>
      </rPr>
      <t xml:space="preserve">
Trimestralmente se envia la circular de cierre contable mediante E-CARD, el oficio de cierre contable con corte a marzo de 2019 corresponde al número de radicado 3-2019-09790 de 22 de marzo de 2019.
Los estados financieros se han emitido mensualmente hasta el mes de marzo de 2019 y se encuentran en la página de la contraloría de Bogotá y en la tabla de retención documental de la subdirección financiera 
Se han informado las inconsistencias presentadas en los aplicativos que se manejan en la subdirección financiera (modulos SAE/SAI, LIMAY y OPGET) mediante correos a los ingenieros Sergio Alfonso Rodriguez y Diana Gisselle Caro Moreno </t>
    </r>
  </si>
  <si>
    <r>
      <rPr>
        <b/>
        <sz val="10"/>
        <rFont val="Arial"/>
        <family val="2"/>
      </rPr>
      <t>Seguimiento abril 2019</t>
    </r>
    <r>
      <rPr>
        <sz val="10"/>
        <rFont val="Arial"/>
        <family val="2"/>
      </rPr>
      <t xml:space="preserve">
La Subdirección de Contratación con radicado 0875 del 27 de noviembre de 2018 designó al administrador de archivo de gestión quien ha realizado seguimiento a los documentos publicados en secop I y II correspondiente a la vigencia 2019. Los funcionarios de gestión documental actualmente diligencian un listado donde relacionan el número de contrato, cantidad de pagos y órdenes de pago junto con los informes de supervisión y Satisfaccion que se han subido al portal de contratación SECOP I. Adicional se supervisa a través de la aplicacion SIGECON la contratacion correspondiente a la vigencia 2019 como medio de consultas y reportes administrado por la subdrección de Contratación. La actividad realizada por parte de la Subdirección de Contratación ha logrado la mitigación del riesgo para la vigencia 2019.</t>
    </r>
  </si>
  <si>
    <r>
      <rPr>
        <b/>
        <sz val="10"/>
        <rFont val="Arial"/>
        <family val="2"/>
      </rPr>
      <t>Seguimiento Abril de 2019:</t>
    </r>
    <r>
      <rPr>
        <sz val="10"/>
        <rFont val="Arial"/>
        <family val="2"/>
      </rPr>
      <t xml:space="preserve">
Mediante correo institucional con fecha 29 de marzo de 2019 a través del memorando firmado por el Dr. Carlos Eduardo Maldonado Granados - Director Administrativo y Financiero (E), se circularizo el comunicado referente al cumplimiento de  las normas legales vigentes en los temas de contratación para dar cumplimiento a los cronogramas establecidos en el Plan Anual de Adquisiciones - 2019 con cargo a los rubros presupuestales de los proyectos de inversión y funcionamiento con el fin de llevar a cabo los respectivos contratos. </t>
    </r>
  </si>
  <si>
    <r>
      <rPr>
        <b/>
        <sz val="10"/>
        <rFont val="Arial"/>
        <family val="2"/>
      </rPr>
      <t>ABRIL 30 DE 2019.</t>
    </r>
    <r>
      <rPr>
        <sz val="10"/>
        <rFont val="Arial"/>
        <family val="2"/>
      </rPr>
      <t xml:space="preserve">
Adicionalmente al seguimiento que realizan los Subdirectores a cada producto mediante actas de mesa de trabajo o planillas de seguimiento que reposan en la capeta de cada producto;  la Dirección estabeció una reunión mensual para conocer el avance de los informes, estudios y pronunciamientos programados en el PAE 2019, situación registrada en Acta de mesa de Trabajo (Acta No. 3 de marzo 30 y No. 05 de abril 30 de 2019).
Los dos productos terminados y los 15 en proceso (total 17), tienen sus respectivas planillas o actas de seguimiento suscritas por los funcionarios y el Subdirector, en lo transcurrido a abril 30, tienen por lo menos dos seguimientos. Indicador 34/54= 56%</t>
    </r>
  </si>
  <si>
    <r>
      <rPr>
        <b/>
        <sz val="10"/>
        <rFont val="Arial"/>
        <family val="2"/>
      </rPr>
      <t>ABRIL 30 DE 2019.</t>
    </r>
    <r>
      <rPr>
        <sz val="10"/>
        <rFont val="Arial"/>
        <family val="2"/>
      </rPr>
      <t xml:space="preserve">
En las carpetas de los dos productos terminados (pronunciamiento ejecución presupuestal 2018 e Informe de Estadísticas 2018) y los 15 productos que se encuentran en proceso de elaboración (Total 17), contienen los respectivos pactos éticos o acuerdos de responsabilidad debidamente firmados por los funcionarios que participan en la elaboración de los mismos.  Indicador 17/27= 56%</t>
    </r>
  </si>
  <si>
    <r>
      <rPr>
        <b/>
        <sz val="10"/>
        <rFont val="Arial"/>
        <family val="2"/>
      </rPr>
      <t>Verificación a abril 30 de 2019:</t>
    </r>
    <r>
      <rPr>
        <sz val="10"/>
        <rFont val="Arial"/>
        <family val="2"/>
      </rPr>
      <t xml:space="preserve">
Se observó mediante actas de No. 3 y 5 del 18 de marzo y 30 de abril de 2019 respectivamente que la Dirección de EEPP, deja constancia de la revisión de los avances de los productos programados en el PAE 2019.</t>
    </r>
  </si>
  <si>
    <r>
      <rPr>
        <b/>
        <sz val="10"/>
        <rFont val="Arial"/>
        <family val="2"/>
      </rPr>
      <t xml:space="preserve">Verificación a abril 30 de 2019: </t>
    </r>
    <r>
      <rPr>
        <sz val="10"/>
        <rFont val="Arial"/>
        <family val="2"/>
      </rPr>
      <t xml:space="preserve">
Se constató la suscripción los siguientes acuerdos de responsabilidad o pactos éticos por subdirecciones asi: 
Subdirección de Estudios Económicos y Fiscales:
 Producto: Proceso de cauterización y modernización de la Flota de Transmilenio y su incidencia ambiental en el Distrito Capital, acuerdos de responsabilidad suscritos el 4/02/2019, por los dos funcionarios que tienen la responsabilidad de su elaboración.
 producto: Comportamiento de la oferta de vivienda en el Distrito Capital, se verificaron  los acuerdos de responsabilidad o pactos éticos suscritos el 04/02/2019 por los tres funcionarios que participan en su elaboración.
 Producto: Avances en el cumplimiento de la Sentencia Río Bogotá, se verificaron  los acuerdos de responsabilidad o pactos éticos suscritos 4/02/2019, por los dos funcionarios que tienen la responsabilidad de su elaboración
Subdirección de Evaluación de Políticas Públicas:
 Producto: Evaluación Política Pública de Infancia y Adolescencia – Seguimiento al trabajo infantil en la ciudad de Bogotá, D.C. 2012-2018, se verificaron  los acuerdos de responsabilidad o pactos éticos suscritos 27/02/2019, por los dos funcionarios que tienen la responsabilidad de su elaboración
 Producto: Evaluación del Plan Sectorial de Educación 2016-2020: Hacia una ciudad educadora. se verificaron  los acuerdos de responsabilidad o pactos éticos suscritos 27/02/2019, por los dos funcionarios que tienen la responsabilidad de su elaboración.
Para el periodo de seguimiento la acción definida ha contribuido a controlar el riesgo identificado. Continua abierta para seguimiento.</t>
    </r>
  </si>
  <si>
    <r>
      <rPr>
        <b/>
        <sz val="10"/>
        <rFont val="Arial"/>
        <family val="2"/>
      </rPr>
      <t>Seguimiento a 30/04/2019:</t>
    </r>
    <r>
      <rPr>
        <sz val="10"/>
        <rFont val="Arial"/>
        <family val="2"/>
      </rPr>
      <t xml:space="preserve">
Teniendo encuenta que esta actividad se tiene fecha de inicio 01/04/2019, a la fecha no se ha realizado ninguna reunión para efectuar la retroalimentación de los resultados de las auditorías en desarrollo.  </t>
    </r>
  </si>
  <si>
    <r>
      <rPr>
        <b/>
        <sz val="10"/>
        <rFont val="Arial"/>
        <family val="2"/>
      </rPr>
      <t>Seguimiento a 30/04/2019:</t>
    </r>
    <r>
      <rPr>
        <sz val="10"/>
        <rFont val="Arial"/>
        <family val="2"/>
      </rPr>
      <t xml:space="preserve">
Respecto al instrumento de control que permita realizar el monitoreo de los hallazgos que deben ser incluidos en Plan de Mejoramiento, se se cuenta con el formato en excel y  se comenzará a diligenciar en mayo una vez aprobado por todos los funcionarios adscritos a la OCI</t>
    </r>
  </si>
  <si>
    <r>
      <rPr>
        <b/>
        <sz val="10"/>
        <rFont val="Arial"/>
        <family val="2"/>
      </rPr>
      <t>Seguimiento a 30/04/2019:</t>
    </r>
    <r>
      <rPr>
        <sz val="10"/>
        <rFont val="Arial"/>
        <family val="2"/>
      </rPr>
      <t xml:space="preserve">
1 y  4 Se realizró  1 reunion de trabajo con el fin de realizar el seguimiento y ajustes a las actividades establecidas en el Programa Anual de Auditorías Internas Vigencia 2019 PAAI.  Acta 04  de 2019.</t>
    </r>
  </si>
  <si>
    <r>
      <rPr>
        <b/>
        <sz val="10"/>
        <rFont val="Arial"/>
        <family val="2"/>
      </rPr>
      <t xml:space="preserve">Seguimiento a 30/04/2019
</t>
    </r>
    <r>
      <rPr>
        <sz val="10"/>
        <rFont val="Arial"/>
        <family val="2"/>
      </rPr>
      <t xml:space="preserve">A la fecha no se ha realizado Gestión  ante la Oficina de Talento Humano para pedir asignación de personal faltante con el fin de dar cumplimiento de las actividades de la Oficina.  </t>
    </r>
  </si>
  <si>
    <r>
      <rPr>
        <b/>
        <sz val="10"/>
        <rFont val="Arial"/>
        <family val="2"/>
      </rPr>
      <t xml:space="preserve">Verificación OCI a 30/04/2019.
</t>
    </r>
    <r>
      <rPr>
        <sz val="10"/>
        <rFont val="Arial"/>
        <family val="2"/>
      </rPr>
      <t xml:space="preserve">Conforme a la programación de la OCI  se constató que la primera reunión Bimensual de Retroalimentación se encuentra programada para el 28 de mayo de 2019.
</t>
    </r>
  </si>
  <si>
    <r>
      <rPr>
        <b/>
        <sz val="10"/>
        <rFont val="Arial"/>
        <family val="2"/>
      </rPr>
      <t>Verificación OCI a 30/04/2019.</t>
    </r>
    <r>
      <rPr>
        <sz val="10"/>
        <rFont val="Arial"/>
        <family val="2"/>
      </rPr>
      <t xml:space="preserve">
Fue evidenciado  el instrumento de control  diseñado en la OCI para realizar el monitoreo de los hallazgos que deben ser incluidos en Plan de Mejoramiento, no obstante,  aún no se ha comenzado a utilizar.</t>
    </r>
  </si>
  <si>
    <r>
      <rPr>
        <b/>
        <sz val="10"/>
        <rFont val="Arial"/>
        <family val="2"/>
      </rPr>
      <t>Verificación OCI a 30/04/2019.</t>
    </r>
    <r>
      <rPr>
        <sz val="10"/>
        <rFont val="Arial"/>
        <family val="2"/>
      </rPr>
      <t xml:space="preserve">
actividad 1 y 4. Se constató acta de Reunion de trabajo  N°04 del 28/03/2019, donde  la OCI realizó el seguimiento al cumplimiento del PAAI .</t>
    </r>
  </si>
  <si>
    <r>
      <rPr>
        <b/>
        <sz val="10"/>
        <rFont val="Arial"/>
        <family val="2"/>
      </rPr>
      <t xml:space="preserve">Verificación OCI a 30/04/2019.
</t>
    </r>
    <r>
      <rPr>
        <sz val="10"/>
        <rFont val="Arial"/>
        <family val="2"/>
      </rPr>
      <t>En el periodo de este seguimiento no se observó que se haya efectuado la solicitud correspondiente ante ka Dirección de Talento Humano</t>
    </r>
  </si>
  <si>
    <r>
      <rPr>
        <b/>
        <sz val="10"/>
        <rFont val="Arial"/>
        <family val="2"/>
      </rPr>
      <t xml:space="preserve">Verificación OCI a 30/04/2019.
</t>
    </r>
    <r>
      <rPr>
        <sz val="10"/>
        <rFont val="Arial"/>
        <family val="2"/>
      </rPr>
      <t xml:space="preserve">En el periodo de este seguimiento no se observó que se haya efectuado E-card y/o tips  a los responsables de los procesos recordando la importancia de remitir a la oficina de control interno la información solicitada de forma oportuna, clara y de calidad para las auditorías internas.
No obstante se observó que en desarrollo de las Auditorias de PQR y Gestión Jurídica en las carpetas de Auditoría  se encuentran las cartas de representación remitidas por los responsables de proceso donde indican que  hará entrega de la información solicitada por el equipo auditor de la Oficina de Control Interno, para el desarrollo de la Auditoria, haciéndose responsable de su veracidad, calidad y oportunidad.
</t>
    </r>
  </si>
  <si>
    <r>
      <rPr>
        <b/>
        <sz val="10"/>
        <rFont val="Arial"/>
        <family val="2"/>
      </rPr>
      <t>Seguimiento a 30/04/2019.</t>
    </r>
    <r>
      <rPr>
        <sz val="10"/>
        <rFont val="Arial"/>
        <family val="2"/>
      </rPr>
      <t xml:space="preserve">
Esta actividad no se ha realizado, no obstante,a  los procesos que han sido auditados de les solicita la carta de representación, en la cual se compromenten a remitiroportunamente la información de solicitada por la OCI </t>
    </r>
  </si>
  <si>
    <r>
      <rPr>
        <b/>
        <sz val="9"/>
        <rFont val="Arial"/>
        <family val="2"/>
      </rPr>
      <t xml:space="preserve"> Verificación a abril  de 2019:</t>
    </r>
    <r>
      <rPr>
        <sz val="9"/>
        <rFont val="Arial"/>
        <family val="2"/>
      </rPr>
      <t xml:space="preserve">
1.  Se evidenció que de las 12 estrategias para la implementación del Plan de Contingencias se han ejecutado 10 quedando pendiente 2 como son: 
- Disponer de la Infraestructura de contingencia en la sede destinada como sede alterna del Centro de Datos  con los recursos necesarios de conectividad.
- Configurar de copias de respaldo de información más reciente de la información requerida, de los servidores  adquiridos recientemente (máquinas virtuales).
 El valor del indicador para esta actividad es del 83,33%., por lo tanto continúa abierto para su seguimiento
2. Se evidenció en el cuadro Excel “Ejecución Presupuestal de la - Vigencia 2019, con corte a 30 de abril del año en curso, que tiene la dependencia para control y seguimiento que el proyecto de inversión 1194 para el Fortalecimiento de  la Infraestructura de Tecnologías de la Información y las Comunicaciones de la Contraloría de Bogotá D.C., cuenta con una asignación presupuestal de $ 4.073.000.000 para sus dos metas y con 24 puntos de inversión. 
Se ha venido ejecutando de acuerdo a la programación establecida en el PAA 2019, ejecutándose  durante el primer cuatrimestre $517.929.294 equivalente al 12,72% y 13 puntos de inversión, equivalente al 54%.
3. Se observó que de las cinco actividades programadas de mantenimiento de equipos de cómputo programadas para la vigencia 2019, se ha  realizado el mantenimiento a 115 equipo ubicados en las auditorias externas,  en  la sede de capacitación y Cooperación Técnica 46 equipos  y  27 equipos adicionales en el edificio principal, para un total de 188 equipos                                                                                                                                                                          ________________________________________________________________________________________________________________________________</t>
    </r>
    <r>
      <rPr>
        <b/>
        <sz val="9"/>
        <rFont val="Arial"/>
        <family val="2"/>
      </rPr>
      <t>Verificación a abril  de 2019:</t>
    </r>
    <r>
      <rPr>
        <sz val="9"/>
        <rFont val="Arial"/>
        <family val="2"/>
      </rPr>
      <t xml:space="preserve">
De acuerdo con el cronograma de ejecución se tiene programada para inicio en el segundo semestre, las dos acciones de control.
</t>
    </r>
  </si>
  <si>
    <r>
      <rPr>
        <b/>
        <sz val="9"/>
        <rFont val="Arial"/>
        <family val="2"/>
      </rPr>
      <t>Seguimiento abril 30/2019:</t>
    </r>
    <r>
      <rPr>
        <sz val="9"/>
        <rFont val="Arial"/>
        <family val="2"/>
      </rPr>
      <t xml:space="preserve">
Plan de contingencias: De las 12 estrategias de la implementación del Plan de Contingencias se han desarrollado 10. El valor del indicador para esta actividad es del 83,33%.
Se encuentran pendientes por gestionar:
- Disponer de la Infraestructura de contingencia en la sede destinada como sede alterna del Centro de Datos  con los recursos necesarios de conectividad.
- Configurar de copias de respaldo de información más reciente de la información requerida, de los servidores  adquiridos recientemente (máquinas virtuales).
Proyecto de inversión: A la fecha el proyecto de inversión 1194 para el Fortalecimiento de  la Infraestructura de Tecnologías de la Información y las Comunicaciones de la Contraloría de Bogotá D.C., cuenta con una asignación presupuestal de $ 4.073.000.000 para sus dos metas y con 24 puntos de inversión. Se ha venido ejecutando de acuerdo a la programación establecida en el PAA 2019, ejecutándose  durante el primer cuatrimestre $517.929.294 equivalente al 12,72% y 13 puntos de inversión, equivalente al 54%.
Mantenimiento de equipos: Se ha venido ejecutando el plan de mantenimiento preventivo y correctivo a los equipos de cómputo de la sede central.  De las cinco actividades programadas de mantenimiento de equipos de cómputo programadas, se ha  realizado el mantenimiento a los equipo ubicados en las auditorias externas  (115 equipos),  en  la sede de capacitación y Cooperación Técnica (46 equipos)  y  27 equipos adicionales en el edificio principal, para un total de 188 equipos.
Adicionalmente  se  tiene un contrato de garantía que agrupa a todos los equipos de la granja de servidores y equipos de comunicaciones.
Por lo anterior el mantenimiento de la plataforma tecnológica lo componen 6 actividades de las cuales a la fecha se tienen desarrolladas 3,  para un valor del indicador del 50%                                                ______________________________________________________________________________________    Se</t>
    </r>
    <r>
      <rPr>
        <b/>
        <sz val="9"/>
        <rFont val="Arial"/>
        <family val="2"/>
      </rPr>
      <t>guimiento abril 30/2019:</t>
    </r>
    <r>
      <rPr>
        <sz val="9"/>
        <rFont val="Arial"/>
        <family val="2"/>
      </rPr>
      <t xml:space="preserve"> Estas actividades iniciaran en el mes de mayo de la presente vigencia.                                                                   </t>
    </r>
  </si>
  <si>
    <r>
      <rPr>
        <b/>
        <sz val="10"/>
        <color theme="1"/>
        <rFont val="Arial"/>
        <family val="2"/>
      </rPr>
      <t>Seguimiento abril 2019:</t>
    </r>
    <r>
      <rPr>
        <sz val="10"/>
        <color theme="1"/>
        <rFont val="Arial"/>
        <family val="2"/>
      </rPr>
      <t xml:space="preserve">
De acuerdo con este riesgo desde la Subdirección de Contratación solicitara a la Direción Administrativa y Financiera reunirnos para determinar el temario a dictar en la capacitación apoyados con los parametros tecnicos de la entidad y de inmediato convocar la capacitacion para el grup de la Direccion Adminisrativa y Financiera. Esta actividad tiene como fecha inicio mayo de 2019.</t>
    </r>
  </si>
  <si>
    <r>
      <rPr>
        <b/>
        <sz val="10"/>
        <rFont val="Arial"/>
        <family val="2"/>
      </rPr>
      <t xml:space="preserve">Verificación a abril 30 de 2019: 
</t>
    </r>
    <r>
      <rPr>
        <sz val="10"/>
        <rFont val="Arial"/>
        <family val="2"/>
      </rPr>
      <t xml:space="preserve">De acuerdo con lo evidenciado, de las tres (3) acciones de control  que fueron establecidas para este riesgo identificado por el Proceso de Gestión Administrativa y Financiera,  a la fecha del presente seguimiento el proceso reporta monitoreo sólo  para la actividad 2, indicando de acuerdo con la información suministrada por el Proceso de Gestión Administrativa y Financiera,  que la Subdirección de Contratación determinará con la Dirección Administrativa y Financiera el temario de la capacitación que se orientará al grupo de esta Dirección.
En lo que compete a las actividades  1 y 3 relacionadas con las actividades de gestion de cambios y la administración y gestión de contraseñas de acceso a la información, no se reportó monitoreo por parte del proceso. 
No obstante lo anterior, fue observado que el 29/04/2019, se aprobó por la Alta Dirección, la Versión 2.0 del Mapa de Riesgos de la Entidad, en la cual se constató que estas tres (3) actividades de control identificadas por el proceso para este riesgos tienen como fecha inicial el 01/05/2019. </t>
    </r>
    <r>
      <rPr>
        <b/>
        <sz val="10"/>
        <rFont val="Arial"/>
        <family val="2"/>
      </rPr>
      <t xml:space="preserve">
</t>
    </r>
    <r>
      <rPr>
        <sz val="10"/>
        <rFont val="Arial"/>
        <family val="2"/>
      </rPr>
      <t xml:space="preserve">
</t>
    </r>
  </si>
  <si>
    <r>
      <rPr>
        <b/>
        <sz val="10"/>
        <rFont val="Arial"/>
        <family val="2"/>
      </rPr>
      <t>Seguimiento abril 30/2019</t>
    </r>
    <r>
      <rPr>
        <sz val="10"/>
        <rFont val="Arial"/>
        <family val="2"/>
      </rPr>
      <t xml:space="preserve">:
</t>
    </r>
    <r>
      <rPr>
        <b/>
        <sz val="10"/>
        <rFont val="Arial"/>
        <family val="2"/>
      </rPr>
      <t>Educación y formación:</t>
    </r>
    <r>
      <rPr>
        <sz val="10"/>
        <rFont val="Arial"/>
        <family val="2"/>
      </rPr>
      <t xml:space="preserve"> La estrategia de divulgación y sensibilización del SGSI contempla 10 actividades generales (definición estrategia, charlas, papel tapiz y fondo de pantalla, protectores de pantalla, e-cards, noticontrol, videos pedagógicos, concurso, dia de la seguridad y curso virtual), las cuales agrupan  60 actividades específicas. Durante el primer cuatrimestre se desarrollaron 16 actividades relacionadas a continuación:
05 marzo: Ecard sobre Acuerdo de confidencialidad.
09 marzo: Se envío comunicado a toda la entidad sobre pantalla y escritorio limpio - memorando 3-2019-08300.
10 marzo: Se envió correo masivo sobre respaldo de información.
29 marzo: Ecard presentando al personaje Contra Segura.
10 abril: Ecard sobre escritorio remoto.
21 marzo: Se publicó en la intranet- micrositio - SGSI la estrategia de Divulgación y Sensibilización del SGSI.
28 marzo: Se socializó el micrisitio SGSI de la Intranet a través de un noticontrol.
28 marzo: Fondo de pantalla Objetivos SGSI.
02 abril: Noticontrol - Fase de implementación SGSI.
03 abril: Video sobre activos de información.
09 abril: Noticontrol- Habilitador seguridad de la información.
10 abril: Correo masivo sobre escritorio limpio.
12 abril: Correo masivo sobre activos de información.
21 abril: Correo masivo Activos de Información DIRTIC.
22 abril: Papel Tapiz - Declaración de Aplicabilidad.
23 abril: Noticontrol: Activos de Información.
En el PIC en la línea temática de TIC,  se contempla la realización de capacitación virtual para Seguridad de la Información, SIGESPRO y SIVICOF, actividad que se encuentra en diseño y que se ejecutará en el segundo semestre de la presente vigencia.
 Adicionalmente, de forma presencial se han realizado 2 jornadas de capacitación a 24 funcionarios de las Direcciones sectoriales y en SIGESPRO 3)jornadas de capacitación a 38 funcionarios.
</t>
    </r>
    <r>
      <rPr>
        <b/>
        <sz val="10"/>
        <rFont val="Arial"/>
        <family val="2"/>
      </rPr>
      <t>Gestión de vulnerabilidades</t>
    </r>
    <r>
      <rPr>
        <sz val="10"/>
        <rFont val="Arial"/>
        <family val="2"/>
      </rPr>
      <t xml:space="preserve">:  Se esta realizando la parametrización del software de análisis de vulnerabilidades. Se realizan pruebas de funcionamiento y se espera realizar el  primer análisis durante el primer semestre de 2019.
</t>
    </r>
    <r>
      <rPr>
        <b/>
        <sz val="10"/>
        <rFont val="Arial"/>
        <family val="2"/>
      </rPr>
      <t>Procedimiento control de cambios:</t>
    </r>
    <r>
      <rPr>
        <sz val="10"/>
        <rFont val="Arial"/>
        <family val="2"/>
      </rPr>
      <t xml:space="preserve"> La Dirección de TIC ha dado cumplimiento al Procedimiento para la adquisión, desarrollo y mantenimiento de sistemas de información V. 1.0, que empezó a regir a partir de la presente vigencia. Actualmente, se ha iniciado su aplicación con la solicitud de soporte y mantenimiento de los aplicativos: SIVICOF, PERNO, SICAF, SISEINFO, SIGECON, formulario encuesta SGSST y SAE/SAI y con la adquisición o desarrollo de los sistemas de información: Control social, Sistema de responsabilidad fiscal y Sistema de Gestión Documental SIGEDOC.</t>
    </r>
  </si>
  <si>
    <r>
      <rPr>
        <b/>
        <sz val="10"/>
        <rFont val="Arial"/>
        <family val="2"/>
      </rPr>
      <t>Seguimiento abril 30/2019</t>
    </r>
    <r>
      <rPr>
        <sz val="10"/>
        <rFont val="Arial"/>
        <family val="2"/>
      </rPr>
      <t xml:space="preserve">:
</t>
    </r>
    <r>
      <rPr>
        <b/>
        <sz val="10"/>
        <rFont val="Arial"/>
        <family val="2"/>
      </rPr>
      <t>Plan de contingencias:</t>
    </r>
    <r>
      <rPr>
        <sz val="10"/>
        <rFont val="Arial"/>
        <family val="2"/>
      </rPr>
      <t xml:space="preserve"> De las 12 estrategias de la implementación del Plan de Contingencias se han desarrollado 10. El valor del indicador para esta actividad es del 83,33%.
Se encuentran pendientes por gestionar:
- Disponer de la Infraestructura de contingencia en la sede destinada como sede alterna del Centro de Datos  con los recursos necesarios de conectividad.
- Configurar de copias de respaldo de información más reciente de la información requerida, de los servidores  adquiridos recientemente (máquinas virtuales).
</t>
    </r>
    <r>
      <rPr>
        <b/>
        <sz val="10"/>
        <rFont val="Arial"/>
        <family val="2"/>
      </rPr>
      <t>Proyecto de inversión</t>
    </r>
    <r>
      <rPr>
        <sz val="10"/>
        <rFont val="Arial"/>
        <family val="2"/>
      </rPr>
      <t xml:space="preserve">: A la fecha el proyecto de inversión 1194 para el Fortalecimiento de  la Infraestructura de Tecnologías de la Información y las Comunicaciones de la Contraloría de Bogotá D.C., cuenta con una asignación presupuestal de $ 4.073.000.000 para sus dos metas y con 24 puntos de inversión. Se ha venido ejecutando de acuerdo a la programación establecida en el PAA 2019, ejecutándose  durante el primer cuatrimestre $517.929.294 equivalente al 12,72% y 13 puntos de inversión, equivalente al 54%.
</t>
    </r>
    <r>
      <rPr>
        <b/>
        <sz val="10"/>
        <rFont val="Arial"/>
        <family val="2"/>
      </rPr>
      <t>Mantenimiento de equipos:</t>
    </r>
    <r>
      <rPr>
        <sz val="10"/>
        <rFont val="Arial"/>
        <family val="2"/>
      </rPr>
      <t xml:space="preserve"> Se ha venido ejecutando el plan de mantenimiento preventivo y correctivo a los equipos de cómputo de la sede central.  De las cinco actividades programadas de mantenimiento de equipos de cómputo programadas, se ha  realizado el mantenimiento a los equipo ubicados en las auditorias externas  (115 equipos),  en  la sede de capacitación y Cooperación Técnica (46 equipos)  y  27 equipos adicionales en el edificio principal, para un total de 188 equipos.
Adicionalmente  se  tiene un contrato de garantía que agrupa a todos los equipos de la granja de servidores y equipos de comunicaciones.
Por lo anterior el mantenimiento de la plataforma tecnológica lo componen 6 actividades de las cuales a la fecha se tienen desarrolladas 3,  para un valor del indicador del 50%</t>
    </r>
  </si>
  <si>
    <r>
      <t xml:space="preserve"> Verificación a abril  de 2019:
</t>
    </r>
    <r>
      <rPr>
        <sz val="10"/>
        <rFont val="Arial"/>
        <family val="2"/>
      </rPr>
      <t xml:space="preserve">1.  Se evidenció que de las 12 estrategias para la implementación del Plan de Contingencias se han ejecutado 10 quedando pendiente 2 como son: 
- Disponer de la Infraestructura de contingencia en la sede destinada como sede alterna del Centro de Datos  con los recursos necesarios de conectividad.
- Configurar de copias de respaldo de información más reciente de la información requerida, de los servidores  adquiridos recientemente (máquinas virtuales).
 El valor del indicador para esta actividad es del 83,33%., por lo tanto continúa abierto para su seguimiento
2. Se evidenció en el cuadro Excel “Ejecución Presupuestal de la - Vigencia 2019, con corte a 30 de abril del año en curso, que tiene la dependencia para control y seguimiento que el proyecto de inversión 1194 para el Fortalecimiento de  la Infraestructura de Tecnologías de la Información y las Comunicaciones de la Contraloría de Bogotá D.C., cuenta con una asignación presupuestal de $ 4.073.000.000 para sus dos metas y con 24 puntos de inversión. 
Se ha venido ejecutando de acuerdo a la programación establecida en el PAA 2019, ejecutándose  durante el primer cuatrimestre $517.929.294 equivalente al 12,72% y 13 puntos de inversión, equivalente al 54%.
3. Se observó que de las cinco actividades programadas de mantenimiento de equipos de cómputo programadas para la vigencia 2019, se ha  realizado el mantenimiento a 115 equipo ubicados en las auditorias externas,  en  la sede de capacitación y Cooperación Técnica 46 equipos  y  27 equipos adicionales en el edificio principal, para un total de 188 equipos
</t>
    </r>
  </si>
  <si>
    <r>
      <t>Seguimiento abril 30/2019:</t>
    </r>
    <r>
      <rPr>
        <sz val="10"/>
        <rFont val="Arial"/>
        <family val="2"/>
      </rPr>
      <t xml:space="preserve"> Estas actividades iniciaran en el mes de mayo de la presente vigencia.</t>
    </r>
  </si>
  <si>
    <r>
      <t xml:space="preserve">Verificación a abril  de 2019:
</t>
    </r>
    <r>
      <rPr>
        <sz val="10"/>
        <rFont val="Arial"/>
        <family val="2"/>
      </rPr>
      <t>De acuerdo con el cronograma de ejecución se tiene programada para inicio en el segundo semestre, las dos acciones de control.</t>
    </r>
  </si>
  <si>
    <r>
      <rPr>
        <b/>
        <sz val="10"/>
        <color theme="1"/>
        <rFont val="Arial"/>
        <family val="2"/>
      </rPr>
      <t xml:space="preserve">Seguimiento a abril de 2019: </t>
    </r>
    <r>
      <rPr>
        <sz val="10"/>
        <color theme="1"/>
        <rFont val="Arial"/>
        <family val="2"/>
      </rPr>
      <t>No aplica medición para este periodo, dado que su cumplimiento está determinado a partir del segundo cuatrimestre de 2019.</t>
    </r>
  </si>
  <si>
    <r>
      <t xml:space="preserve">Verificación a abril de 2019: </t>
    </r>
    <r>
      <rPr>
        <sz val="10"/>
        <rFont val="Arial"/>
        <family val="2"/>
      </rPr>
      <t>No se presenta avance de esta acción teniendo en cuenta que su ejecución se programó a partir del 01/05/2019. Se realizará la verificación correspondiente en el segundo cuatrimestre de  2019.</t>
    </r>
  </si>
  <si>
    <r>
      <t>La información incluida en la columna "</t>
    </r>
    <r>
      <rPr>
        <i/>
        <sz val="10"/>
        <rFont val="Arial"/>
        <family val="2"/>
      </rPr>
      <t>indicador</t>
    </r>
    <r>
      <rPr>
        <sz val="10"/>
        <rFont val="Arial"/>
        <family val="2"/>
      </rPr>
      <t xml:space="preserve">" corresponde a una actividad o acción a desarrollar y no a un indicador como tal, por lo que es necesario que se plantee un indicador que mida el avance de la actividad propuesta. Así mismo, definir la periodicidad con la cual se va a realizar el análisis sobre la seguridad de historias laborales y el informe correspondiente; toda vez que como se encuentra actualmente, no sería posible medir el avance de dicha actividad. </t>
    </r>
  </si>
  <si>
    <r>
      <t xml:space="preserve">Verificación a abril de 2019: </t>
    </r>
    <r>
      <rPr>
        <sz val="10"/>
        <rFont val="Arial"/>
        <family val="2"/>
      </rPr>
      <t>No se presenta avance de esta acción teniendo en cuenta que su ejecución se programó a partir del 01/05/2019. Se realizará  la verificación correspondiente en el segundo cuatrimestre de  2019.</t>
    </r>
  </si>
  <si>
    <r>
      <t>La información incluida en la columna “</t>
    </r>
    <r>
      <rPr>
        <i/>
        <sz val="10"/>
        <rFont val="Arial"/>
        <family val="2"/>
      </rPr>
      <t>indicador</t>
    </r>
    <r>
      <rPr>
        <sz val="10"/>
        <rFont val="Arial"/>
        <family val="2"/>
      </rPr>
      <t>” corresponde a una actividad o acción a desarrollar y no a un indicador como tal, por lo que es necesario que se plantee un indicador que mida el avance de la actividad propuesta.</t>
    </r>
  </si>
  <si>
    <r>
      <rPr>
        <b/>
        <sz val="10"/>
        <rFont val="Arial"/>
        <family val="2"/>
      </rPr>
      <t xml:space="preserve">Verificación a abril de 2019: </t>
    </r>
    <r>
      <rPr>
        <sz val="10"/>
        <rFont val="Arial"/>
        <family val="2"/>
      </rPr>
      <t xml:space="preserve">No se presenta avance de esta acción teniendo en cuenta que su ejecución se programó a partir del 01/05/2019. Se realizará  la verificación correspondiente en el segundo cuatrimestre de  2019. </t>
    </r>
  </si>
  <si>
    <t>CULTURA: En el cuatrimestre se reportan 13 comunicaciones de prorrogas y del reporte de retrasmisiones se determinan 4 comunicaciones. Esta Sectorial deja constancia de dicha revisión.</t>
  </si>
  <si>
    <t>DESARROLLO: 2) Con acta de comité técnico N° 5/19, se efectuó el análisis de la razón por la cual se autorizaron las retransmisiones para los diferentes sujetos de control asignados, como fue  8 prórrogas y 2 retransmisiones  por los inconvenientes para la presentación en blanco de deuda pública  por falta de conocimiento del Sujeto y por el cambio normativo contable.</t>
  </si>
  <si>
    <t>EDUCACIÓN:En Acta de Comité Tecnico N° 18/19 Se revisaron y validaron en total 9,  ocho prórrogas  y una retrasmision a los Sujetos de control asignados, verificándose la exactitud de la información consolidada y tomada del SIVICOF..</t>
  </si>
  <si>
    <t xml:space="preserve">EQUIDAD: 2) En acta de comité tecnico # 6 se verificaron las 32 autorizaciones del sujeto de control y las 3 prórrogas, siendo coherentes con las actuaciones del primer cuatrimestre de 2019 de esta Dirección sectorial. </t>
  </si>
  <si>
    <t>GESTIÓN: Autorizo PRORROGA  a través de oficio con radicado No 2-2019-02115 de fecha 06-02-2019 en respuesta a solicitud radicada No 1-2019-02753;              Adicionalmente, se autorizo PRORROGA a través de oficio con radicado No 2-2019-07601 de fecha 09-04-2019 en respuesta a solicitud radicada por la Secretaria Juridica Distrital. Es de anotar que estas prorrogas se autorizaron en el marco del cumplimiento de lo establecido en el Párrafo 2 del artículo 10 de la Resolución Reglamentaria No 11 de 2014</t>
  </si>
  <si>
    <t>GOBIERNO: Se han tramitado 17 solicitudes de los Sujetos de Control relacionadas con autorizaciones de prorrogas en SIVICOF, ante las cuales se dio respuesta positiva a dieciseis (16) y negativa a una (1). Cabe aclarar que el único registro con el que cuenta esta dependencia de acuerdo a lo establecido en los procedimientos vigentes son los oficios de respuesta a las entidades.</t>
  </si>
  <si>
    <t>HÁBITAT: En Acta de Comité Tecnico N° 31 de mayo 2 de 2019 Se revisaron y validaron los datos, las autorizaciones efectuadas en la Dirección de Hábitat y Ambiente tanto como prórrogas y retransmisiones a los Sujetos de control asignados, con corte a 30 de Abril/19 verificándose la exactitud de la información consolidada allegada por la Dirección de TICs y Planeación relacionada con las autorizaciones, retransmisiones y prorrogas autorizadas con los respectivos memorandos. 22 prórrogas, 11 retrasmisiones.</t>
  </si>
  <si>
    <t xml:space="preserve">HACIENDA: Respecto a las pròrrogas y retransmisiones dadas a los sujetos de control, se autorizaron nueve aperturas a SIVICOF todas por cargue de formatos electrònicos que no se habian incluìdo en las respectivas cuentas. Acta de comitè tecnico N° 19/19.  </t>
  </si>
  <si>
    <t>INTEGRACIÓN: En acta comité técnico N° 15/19 se revisó información remitida por la Dirección de TICs respecto de las autorizaciones (prórrogas y retransmisiones) para el cargue de cuenta en SIVICOF por parte de los sujetos de control. Se aprobó 1 retransmisión y 7 prórrogas.</t>
  </si>
  <si>
    <t>MOVILIDAD:  Se realizaron 12 prorrogas y 1 retransmision, las cuales se encuentran reportadas y sustentadas en el acta de comité numero 12 de fecha 2 de mayo de 2019,junto con el reporte de SIVICOF.</t>
  </si>
  <si>
    <t>PARTICIPACIÓN: A la fecha de las veinte (20) localidades del sector, quince (15) han tramitado solicitudes así:
1. Solicitud de Prórrogas 40 (FDL CHAPINERO 8, FDL FONTIBON 8, FDL USAQUEN 7, FDL CIUDAD BOLIVAR 5, FDL ENGATIVA 2, FDL SAN CRISTOBAL 2, FDL SUMAPAZ 2, FDL BOSA 1, FDL KENNEDY 1, FDL MARTIRES 1, FDL SANTAFE 1, FDL TEUSAQUILLO 1, FDL USME 1)
2. Solicitud de retransmisión  5 (FDL MÁRTIRES 2,  RAFAEL URIBE 2 Y  SUBA 1)
El reporte más recurrente es informe 2- Deuda Pública, el cual se debe cargar en blanco, por no tener aplicación para los FDL. Otro factor que incide en las solicitudes es el vencimiento de la firma digital de algunos alcaldes que se encuentran encargados y la falta de funcionarios.</t>
  </si>
  <si>
    <t>REACCIÓN:</t>
  </si>
  <si>
    <t>SALUD: Conforme reporte de SIVICOF, en lo corrido de la actual vigencia se han efectuado 19 autorizaciones, que corresponden a 14 para cuenta mensual y 5 para cuenta anual (14 prórrogas y 5 retransmisiones), las cuales serán avaladas en Comité Técnico mediante Acta en el mes de Mayo de 2019.</t>
  </si>
  <si>
    <t xml:space="preserve">SEGURIDAD: 
Acta Comité Técnico N° 11/19 se revisa información remitida por la Dirección de TICs respecto de las autorizaciones (prórrogas y retransmisiones) para el cargue de cuenta en SIVICOF por parte de los sujetos de control, se autorizaron 2 prórrogas. </t>
  </si>
  <si>
    <t>SERVICIOS:
26 Retransmisiones y 52 prórrogas analizadas en el acta de comité 24 del 3 de mayo de 2019.</t>
  </si>
  <si>
    <t>17</t>
  </si>
  <si>
    <t>10</t>
  </si>
  <si>
    <t>9</t>
  </si>
  <si>
    <t>35</t>
  </si>
  <si>
    <t>2</t>
  </si>
  <si>
    <t>8</t>
  </si>
  <si>
    <t>13</t>
  </si>
  <si>
    <t>45</t>
  </si>
  <si>
    <t>N/A</t>
  </si>
  <si>
    <t>19</t>
  </si>
  <si>
    <t>No se aplica indicador por cuanto no ha transcurrido el segundo trimestre del año</t>
  </si>
  <si>
    <r>
      <rPr>
        <b/>
        <sz val="10"/>
        <rFont val="Arial"/>
        <family val="2"/>
      </rPr>
      <t>Seguimiento y Verificación a Abril 30 de 2019:</t>
    </r>
    <r>
      <rPr>
        <sz val="10"/>
        <rFont val="Arial"/>
        <family val="2"/>
      </rPr>
      <t xml:space="preserve">
Teniendo en cuenta que los riesgos de Seguridad e la Información fueron identificados en abril de 2019, se constató que  la OAJ se  encuentra efectuando la planeación para ejecutar las actividades previstas entre ellas la el proyecto de solicitud a la Dirección de TIC para la elaboración de copias de seguridad de la información que reposan en la base de datos " trámites Judiciales" y la solicitud de una mesa de trabajo para  para establecer la viabilidad técnica, jurídica  y financiera para la adquisición de un programa y/o licencia que sea pertinente.
Por lo descrito, las acciones propuestas continúan en ejecución y en consecuencia el riesgo permanece abierto para seguimiento. 
</t>
    </r>
  </si>
  <si>
    <t>Se cumple</t>
  </si>
  <si>
    <r>
      <t xml:space="preserve">Verificación a 30 de abril de 2019: 
</t>
    </r>
    <r>
      <rPr>
        <sz val="10"/>
        <rFont val="Arial"/>
        <family val="2"/>
      </rPr>
      <t xml:space="preserve">Con respecto a la actividad 1., se constató que no se reportó monitoreo, indicándose según la información suministrada por el proceso, que por tratarse de un nuevo riesgo de tipo Seguridad de la Información, su avance será informado en otro Monitoreo teniendo en cuenta que la Versión 2.0 del Mapa de Riesgos se aprobo el 29/04/2019. 
En lo referente a la actividad 2. se observó que se presenta avance en la DRF, evidencia de esta actividad corresponde a los memorandos radicados No. 3-2019-15414 del 22/05/2019; 3-2019-14881 del 16/05/2019; 3-2019-14641 del 14/05/2019 y 3-2019-10903 del 04/04/2019 de egreso de los procesos  y memorando radicado 3-2019-14568 del 14/05/2019 de ingreso de procesos de la DRFJC. 
Para la SJC se constató que mediante acta No. 01 de 30/04/2019, se establecieron  directriz para el retiro de expedientes de la Subidirección. 
 </t>
    </r>
  </si>
  <si>
    <t>Dentro del Monitoreo y Revisión que se realizó a las acciones de control que fueron definidas para este riesgo no se realizó medición al nivel de avance de los indicadores.</t>
  </si>
  <si>
    <r>
      <rPr>
        <b/>
        <sz val="10"/>
        <rFont val="Arial"/>
        <family val="2"/>
      </rPr>
      <t xml:space="preserve">1er Seguimiento (Ene-Abr): </t>
    </r>
    <r>
      <rPr>
        <sz val="10"/>
        <rFont val="Arial"/>
        <family val="2"/>
      </rPr>
      <t xml:space="preserve">
1.DRF:  Esta actividad es nueva en el mapa de riesgos; sin embargo,  desde el 01 de enero al 30 de abril existen registros  que dan cuenta de los memorandos de Ingreso fueron 122 y de egreso  103. Los procesos pendientes (19) se encuentran surtiendo el grado de consulta, las apelaciones y otros están en proceso de notificación. 2.  SPRF: Esta actividad es nueva en el mapa de riesgos; por lo que no presenta seguimiento, toda vez que, su inclusión se realizó para la fecha de corte del cuatrimestre. No obstante la SPRF, periódicamente ha realizado  dichos seguimientos en reuniones con los Gerentes en la SPRF.
3. SJC: Esta actividad es nueva en el mapa de riesgos; no obstante mediante acta No.01 de abril 30 del 2019, se dio la directriz que en caso de retiro del expediente a otras instancias, será  responsable de la custodia y protección de la carpeta el abogado sustaciador, que haga la solicitud y cuya salida será con el visto bueno de la subdirectora.</t>
    </r>
  </si>
  <si>
    <t>Se está proyectando la necesidad para remitir la solicitud a la Dirección de TIC, con el fin que se revise técnicamente la base de datos y se estudie la posiblidad de actualizarla o elaborar una nueva para el control de procesos judiciales                                                                                       ____________________________________________________________________________          Se elaborará solicitud a la Dirección de TIC para recibir asesoría en materia de elaboración de copias de seguridad para resguardar la información de la base de datos de trámites judiciales</t>
  </si>
  <si>
    <t xml:space="preserve">Revisada el Acta de Comité Técnico No.12 de fecha 15-04-2019 cuyo objetivo es “Sustentar y validar los hallazgos administrativos con incidencias que serán incluidos dentro del informe final de la Auditoria de Regularidad vigencia 2018- PAD 2019.” se establece que en el numeral 4 reza la frase “…así mismo se dio aplicación al proceso de caracterización al producto y las normas de derecho de autor”…
A la fecha de la realización del seguimiento se pudo constatar que los informes están publicados en el link de la Contraloría. El funcionario de la sectorial da a conocer los radicados para las respectivas publicaciones, que la Dirección de Cultura envió a la Dirección de Apoyo al Despacho cuyo oficio remisorio es: 3-2019-12050 del 16-04-2019.
En el Acta de Comité Técnico No. 13 del 16-04-2019 de la respectiva auditoria al IDARTES, en el punto 3 pág. 18 manifiesta: "… y se da cumplimiento a las normas de derecho de autor en la elaboración del informe que se confirma y se plasma en el presente informe final de auditoria de regularidad,..." El STR de IDARTES es el 3-2019-11950 del 12-04-2019, el STR para secretaria de cultura es el 3-2019-12045 del 15-04-2019. Las Actas de Comité Técnico preliminares y finales de dichas auditorias están debidamente diligenciadas y firmadas.
 Observación: En el proceso de auditoria se observó que la dirección de cultura envió el SIGESPRO ·3-2019-12050 del 16-04-2019, solicitando respectiva publicación del informe final de regularidad, para ser cargado en su respectivo link, pero al momento del seguimiento, estaba publicado en una carpeta llamada desempeño de la Contraloría de Bogotá, aspecto este que es irregular por parte no de la dependencia, sino del responsable de su publicación. 
</t>
  </si>
  <si>
    <t xml:space="preserve">En el proceso de auditoria se observó que la dirección de cultura envió el SIGESPRO ·3-2019-12050 del 16-04-2019, solicitando respectiva publicación del informe final de regularidad, para ser cargado en su respectivo link, pero al momento del seguimiento, estaba publicado en una carpeta llamada  desempeño de la Contraloría de Bogotá. </t>
  </si>
  <si>
    <t xml:space="preserve">Para la Auditoria de Desempeño 195 fue revisada el Acta de comité Técnico No. 5 del 13-03-2019, informe preliminar y el acta de comité técnico No.7 del 22-03-2019, del Informe Final, no se le dio cumplimiento a la acción mencionada. 
Sin embargo para las auditorias de Regularidad No.196 y 197 se revisaron las Actas de comité Técnico No.9 del 11-04-2019 y Acta de comité técnico No. 10 del 11-04-2019 donde se aprueban los preliminares. 
Con las Actas de comité Técnico No. 13 del 29-04-2019 y Acta de comité Técnico No.14 del 29-04-2019 se aprueban los finales. 
Haciendo mención que en el punto No. 6 del DESARROLLO TEMATICO de estas dos últimas auditorias, se encuentra plasmado que el señor Director recuerda cumplir las normas citadas con el tema de la normatividad sobre derechos de autor.
Las auditorías realizadas fueron:
Auditoría De Desempeño Nº 195: adelantada ante el Instituto Para La Economía Social – Ipes
Auditoría de Regularidad No.196: adelantada ante el Instituto para la Economía Social - IPES. 
Auditaría de Regularidad NO.197, adelantada ante la Secretaria Distrital de Desarrollo Económico - SDDE.
Las Actas de comité Técnico se encuentras diligenciadas y firmadas debidamente por el presidente y la secretaria.
De esta manera se le da cumplimiento de forma parcial a la acción. 
</t>
  </si>
  <si>
    <t xml:space="preserve">1. Se recomienda  que en las Acta de comité Técnico  se deje plasmado y aprobado  “derechos de Autor y Plagio”  pues se ha socializado por la alta dirección  en la matriz de riesgos  2018 y que se evidencia en el matriz de riesgos 2019 como tema para darle cumplimiento, que además fue socializado y aprobado en las Acta de comité Técnico  No.10 y Acta de comité Técnico No. 13, aprobada por el Outlook  por todas las dependencias. Cuyo objetivo es “Análisis de oportunidades de mejora, política de prevención del daño antijurídico, ajustes a indicadores del proceso, entre otros.” De anotar que no hubo objeción a ninguno de los puntos de dicha Acta de comité Técnico.
</t>
  </si>
  <si>
    <t xml:space="preserve">Los funcionarios de la Oficina de Control Interno, en el proceso de vigilancia y control a la matriz de riesgo vigencia 2019, establecieron que en dicha sectorial se adelantaron dos auditorías de regularidad así: 
 La Auditoría Código 187 adelantada a la Secretaria de Educación, siendo aprobado su informe final mediante el acta de Comité Técnico No. 14 del 26 – 04- 2019; el equipo auditor observó que en su numeral 2 que se encuentra en negrilla el párrafo que a la letra dice: "en la revisión realizada se verificaron las fuentes, derechos de autor…” Con esto se evidencia que la acción al seguimiento del indicador se le dio cumplimiento por parte de la dependencia auditada. 
 La Auditoría de Regularidad Código 188 realizada a la Universidad Distrital, aprobada en su informe final mediante el Acta de Comité Técnico No. 15 del 26-04-2019, el equipo auditor observó que  en su numeral 2 se encuentra en negrilla el párrafo que a la letra dice: "en la revisión realizada se verificaron las fuentes, derechos de autor..." Con esto se demuestra que se dio cumplimiento por parte de la dependencia auditada a la acción de la matriz de riesgo
</t>
  </si>
  <si>
    <t xml:space="preserve">
En visita de control interno y verificación personal, se observa lo correspondiente al monitoreo de las acciones, Se revisa Acta de comité Técnico No. 4 del 15-03- 2019, cuyo objetivo es: “Revisión y Aprobación del informe final de la Auditoria de Desempeño N° 1”, en el numeral 3 RESULTADOS, Incluye el texto "Cumplimiento de las normas relacionadas con Derechos de autor.” 
De esta manera se viene cumpliendo con lo solicitado en el monitoreo de las acciones, mostrando que dicho tema queda plasmado en el Acta de comité Técnico que se encuentra diligenciada y firmada debidamente.
Se observa que en la página de la contraloría se encuentra publicado el informe final de la auditoria de desempeño, secretaria Distrital de la Mujer de marzo de 2019.
</t>
  </si>
  <si>
    <t>Los funcionarios de la dependencia de control interno pudieron constatar que en el Acta de Comité Técnico 3 realizada por la Dirección Sector Gestión Jurídica con fecha 22-03-2019, Auditoría de Desempeñó, Código 5, Vigencia 2018, PAD 2019 con objetivo "Implementación y fortalecimiento de la Gerencia Jurídica Transversal para una Bogotá eficiente y Mejor para Todos". Se encontró en la página 12 lo concerniente a la acción mencionada en la matriz de riesgo estableciendo lo siguiente: “Se revisó que el informe final de auditarla de Desempeño código 5 observando que cumple con el tema de las normas de derecho de autor y así mismo se revisó que la Dirección Sector Gestión Jurídica a la fecha no cuenta con demanda alguna por plagio.”  Evidenciando que el informe se encuentra publicado en la página de la entidad.</t>
  </si>
  <si>
    <t xml:space="preserve">Se encuentran tres informes, visita fiscal 508 ante la veeduría, se aprobó mediante Acta de Comité Técnico No.7 del 27-03-2019, se evidencia en el objetivo de dicha Acta de Comité Técnico “verificar la actividad contractual se ajuste a la normatividad vigente", en un párrafo de la página 3 habla sobre plagio, el Acta de Comité Técnico se encuentra debidamente diligenciada y firmada, este informe 508 está publicado a la fecha de la visita de control Interno. 
El informe de auditoría de regularidad No 10 en la personería de Bogotá, aprobada con Acta de Comité Técnico No.15 de 25-04-2019 en el numeral 3 de RESULTADOS, pagina 2 en el tema de plagio se encuentra debidamente diligenciada y firmada, el memorando 3-2019-12824 de 29-04-2019 enviado a la Oficina de Apoyo al Despacho,  a la fecha de visita de control interno se encuentra publicado. 
El informe de auditoría de visita fiscal a la Secretaria General de la Alcaldía de Bogotá., aprobada con Acta de comité Técnico No.16 de 26-04-2019 en el numeral 3  de RESULTADOS, pagina 2 se encuentra el tema relacionado  plagio.  Se encuentra debidamente diligenciada y firmada, el radicado dirigido al Oficina de Apoyo al Despacho fue el No. 3-2019-12867 de 29-04-2019, a la fecha de visita de control interno se encuentra publicado en la página de la Contraloría de Bogotá.
Con esto se evidencia que la acción al seguimiento del indicador se le dio cumplimiento por parte de la dependencia auditada.
</t>
  </si>
  <si>
    <t xml:space="preserve">
Se revisa Acta de Comité Técnico No 23 de la dependencia sector de fecha 10-04-2019, cuyo objetivo, “Aprobación informe final auditoria de regularidad código 18 periodo auditado 2018 PAD 2019 ante el IDIGER”, en el numeral No 4 Varios, incluye el texto "Se revisó la inclusión de las fuentes y referenciación de cada uno de los documentos, cuadros, registros fotográficos y demás información citada, respetando los derechos de autor” .De esta manera se cumple con lo solicitado en el monitoreo de las acciones. Se observa que estas auditorías se encuentran publicadas en la página de la Contraloría de Bogotá.
El Acta de Comité Técnico se encuentre normalmente diligenciada y Firmada por el presidente y la secretaria
</t>
  </si>
  <si>
    <t xml:space="preserve">Se presenta el Acta de Comité Técnico N° 15 de fecha 26-04-2019 cuyo objetivo es: “Revisar y Aprobar de forma y de fondo el informe preliminar de la Auditoria de Regularidad realizada ante el Fondo de Prestaciones Económicas, Cesantías y pensiones-FONCEP. Periodo Auditado 2018, PAD 2019”.  Encontrándose en el numeran 5 que la directora”… les solicita manifiesten si en el informe se respetaron las normas de derecho de autor, tema Que ha sido socializado con los Gerentes a fin de evitar el riesgo de plagio. Al respecto, la Gerente del equipo auditor, manifiesta que en el documento y en los cuadros se mencionan las fuentes de información y no se ha incurrido en plagio alguno”.  
La oficina presenta como soporte: el oficio Radicado 3-2019-13323 dirigido a la Oficina de Apoyo al Despacho,  auditoria No.40 y con Radicado STR de fecha 3-2019-12877 a las Tics, para la respectiva publicación. 
</t>
  </si>
  <si>
    <t xml:space="preserve">Los funcionarios de la Oficina de Control Interno, en el proceso de vigilancia y control a la matriz de riesgo vigencia 2019, establecieron que en dicha sectorial se adelantaron dos auditorías de regularidad así: 
 Se verifica en el Acta de comité Técnico No. 10 de 23-04-2019, cuyo Objetivo es: “Revisión y aprobación del informe final de la Auditoria de Regularidad ante el Instituto Distrital para la Protección de la niñez y la Juventud IDIPRON, Código 54, periodo auditado 2018 PAD 2019 “,revisado el punto  3 dice: “Se constató que el informe final del sujeto de control contempló lo definido en la caracterización del producto, cumple con los objetivos del Memorando de Asignación de Auditoria y el Plan de Trabajo y las fuentes que se citan se hace de manera adecuada “.
A la fecha de visita de control interno se encuentra publicado. Con esto se demuestra que se dio cumplimiento por parte de la dependencia auditada a la acción de la matriz de riesgo.
</t>
  </si>
  <si>
    <t xml:space="preserve">El equipo auditor en el proceso de seguimiento a las acciones de la matriz de riesgo, encuentran; los términos establecidos en el Acta de comité Técnico No.11, que en el punto 3 del desarrollo se encuentra: ”…Además que el informe cumpliera con las normas de derecho de autor y la caracterización del producto plasmado en el PVCGF”. en la sección compromisos FECHA LIMITE DE EJECUCIÒN es 26-04-2019 cuya acción es RADICAR LOS INFORMES FINALES, si bien fueron enviados a la Oficina de Apoyo al Despacho el día 3-05-2019, cumple con la siguiente norma de procedimiento, para adelantar Auditoria de regularidad numeral 38 que reza: “OBSERVACIÒN. El envío de los informes se hará dentro de los cinco (5) días hábiles siguientes a la comunicación al sujeto de vigilancia y control fiscal." </t>
  </si>
  <si>
    <t xml:space="preserve">
 En el Acta de Comité Técnico No. 13 del 25 y 26 de abril de 2019 cuyo Objetivo es: “revisar y apoyar los informes finales de regularidad PAD 2019-vigencia 2018, para los siguientes Fondos de desarrollo local: Tunjuelito, Sumapaz, la Candelaria, Fontibón, Teusaquillo, los Mártires, Chapinero, Puente Aranda, Santafé y Barrios Unidos.”
 El equipo auditor en el proceso de seguimiento a las acciones de la matriz de riesgo, observo que los 11 (once) informes finales de regularidad PAD 2019, se encuentran debidamente publicados en la página de la Contraloría de Bogotá.
 Se observa que en el acta de comité técnico No 13 en ninguno de los puntos  se encuentra lo citado en la matriz de riesgo v. 2019, que se refiere a lo de derechos de autor.
Se evidencia el cumplimento parcialde la acción por parte de esta dependencia.
</t>
  </si>
  <si>
    <t xml:space="preserve">Revisada la carpeta de visita de control fiscal ante el Instituto de Desarrollo Urbano IDU, se encuentra: en el Acta de comité Técnico número 07-03-2019, dentro de su objetivo reza "presentar para aprobación La mesa de trabajo n°3 realizada dentro de la visita fiscal n° 501, cumpliendo con el primera acción. y revisadas las fechas de inicio y finalización de la visita fiscal, quedan establecidas que estas cumplen con dichos términos”
En el numeral 4 reza "estudio de la aplicación de las normas de derecho de autor” en el informe una vez se revisó el desarrollo presentado, se puede indicar que “el equipo comisionado dio cumplimiento y aplico las normas que regulan los derechos de autor", de esta manera se da cumplimiento a lo solicitado en el seguimiento. 
Se evidencia que con oficio interno de radicación n° 3 - 2019-08094 de fecha 2019-03-07 fue enviada dicha Acta de Comité Técnico a la Directora de Apoyo al despacho para la respectiva publicación. Con esto se evidencia que la acción al seguimiento del indicador se le dio cumplimiento por parte de la dependencia auditada.
</t>
  </si>
  <si>
    <t xml:space="preserve">
A la fecha de la realización del seguimiento por parte de la Oficina de Control Interno, se pudo constatar:
 Que el Informe Final de la Auditoria de Regularidad No. 148 de la Secretaria Distrital de Salud SDS está publicado en el link de la Contraloría.
  Que la solicitud de cargue con oficio remisorio interno No-3-2019-13259 del 2 de mayo de 2019, fue dirigido a la Oficina De Apoyo al Despacho para su publicación, evidenciando el cumplimento de la acción por parte de esta dependencia.
 No se evidencia dentro del acta las palabras explicitas “derechos de autor”.
De esta manera se observa que se cumplió parcialmente, con lo establecido.
</t>
  </si>
  <si>
    <t xml:space="preserve">Los funcionarios de la Oficina de Control Interno, en el proceso de vigilancia y control a la matriz de riesgo vigencia 2019, al revisar  el Acta de Comité Técnico N° 9 del 22 de abril de 2019 realizada por La Dirección Seguridad, Convivencia Y Justicia. Cuyo objetivo fue “aprobar el informe final de la auditoria en modalidad regularidad, identificada en el Pad 2019 con el código 160 adelantada ante la unidad administrativa especial cuerpo oficial de bomberos – UAECOB”, establecieron que en el punto 5 de RESULTADOS se señala lo pertinente al plagio así: “…la correcta utilización de comillas, citas y fuentes con el propósito de evitar casos relacionados con el plagio.” El informe a la fecha del seguimiento esta publicado en la página de la entidad.
De esta manera queda establecido que la dependencia cumple con lo señalado en la matriz de riesgo. Encontrándose que el acta queda aprobada y firmada.
</t>
  </si>
  <si>
    <t xml:space="preserve">Los funcionarios de la Oficina de Control Interno, en el proceso de vigilancia y control a la matriz de riesgo vigencia 2019 revisaron:
 Una Auditoría De Regularidad, que se realizó a SkyNet de Colombia con código 168, fecha de inicio el 02 de enero y terminación el 29 de abril de 2019, se aprueba su informe final mediante acta del Comité Técnico No 18 del  23 de abril de 2019,  se envió  solicitud de publicación a la Oficina de Apoyo al Despacho,  mediante el radicado N° 3-2019-12408  del 24 de abril de 2019.  A la fecha de la realización del presente seguimiento aún no se ha publicado en la página de la entidad.
 La Segunda De Desempeño a EMGESA S.A. ESP, con código 167, fecha de inicio 02 de enero y finalización 28 de marzo de 2019, cuyo informe final se aprueba mediante acta de Comité Técnico N° 13 del 26 de marzo de 2019, se envió solicitud de publicación a la oficina de apoyo al despacho mediante  radicado No. 3-2019-10160 del 28 de marzo de 2019. Al momento del presente seguimiento se encuentra publicada en debida forma en la página de la entidad.
 No se evidencia dentro de las actas las palabras explicitas “derechos de autor”.
De esta manera se observa que se cumplió parcialmente con lo establecido.
</t>
  </si>
  <si>
    <t xml:space="preserve">Los funcionarios de la Oficina de Control Interno, en el proceso de seguimiento a la matriz de riesgo para el primer cuatrimestre 2019, establecieron que   esta dirección a la fecha había   realizado dos auditorías:
 Una en la de Secretaria de Cultura Recreación y Deporte con Código No. 207 de fecha de inicio 2-01-2019 y fecha de cierre 29-04-2019.
  La segunda Auditoria de código 208 realizada a IDARTES con fecha de inicio el 02-01-2019 y fecha de terminación 29-04-2019.
Las Actas de Comité Técnico preliminares y finales de dichas auditorias están debidamente diligenciadas y firmadas.
Se observa que esta Dependencia   cumple con las fechas estipuladas en el PAD 2019
</t>
  </si>
  <si>
    <t xml:space="preserve">Los funcionarios de la Oficina de Control Interno, en el proceso de seguimiento a la matriz de riesgo para el primer cuatrimestre 2019, establecieron que   esta Dirección que a la fecha realizo:
 La Auditoría de Regularidad No.195, inicio 02-01-2019 y finalizo el 28-03-2019.
 La Auditoría de Regularidad No 196, inicio 02-01-2019 y finalizo el 29-04-2019.
 La Auditoría de Regularidad No 197, inicio 02-01-2019 y finalizo el 29-04-2019.
Con estas fechas se evidencia que estas tres (3) Auditorias se cumplieron, según lo plasmado en el PAD 2019, y las acciones señaladas se cumplieron con la información de la matiz de riesgos por parte de la respectiva dependencia.
</t>
  </si>
  <si>
    <t xml:space="preserve">Los funcionarios de la oficina de control interno, en el proceso de vigilancia y control a la matriz de riesgo vigencia 2019 constatan que la dependencia viene realizando dos Auditorias así:
 Los tiempos establecidos para estas Auditorías No.187.a la Secretaria de Educación Distrital SED, con fecha inicio 2-01-2019 y finalizan el 27 -06-2019
  la Auditoria No. 188 a la Universidad Distrital Francisco José Caldas, fecha de inicio 2-01-2019 y finalizan el 27 -06-2019, de acuerdo a la ejecución del PAD 2019.
 Es de anotar que estas Auditorias se encuentran en ejecución.
</t>
  </si>
  <si>
    <t xml:space="preserve">Los funcionarios de la Oficina de Control Interno, en el proceso de seguimiento a la matriz de riesgo para el primer cuatrimestre 2019, establecieron que la  esta dirección a la fecha se encontraba realizando una auditaría de desempeño código 01 a la Secretaria Distrital de La Mujer, cuyas  fechas de duración registradas son; fecha inicial  el 01-01-2019 y la fecha de terminación es 20-03-2019.
Cabe anotar que el día 15 -03- 2019 fue enviado el informe final de desempeño 2018 PAD 2019 a la Personería Municipal con el SIGESPRO ·2-2019-05303 de fecha 2019-03-14.
De esta manera se evidencia que las fechas establecidas y las acciones señaladas,  se cumplieron por parte de la respectiva dependencia según la información de la matriz de riesgos.
</t>
  </si>
  <si>
    <t xml:space="preserve">Los funcionarios de la Oficina de Control Interno, en el proceso de seguimiento a la matriz de riesgo para el primer cuatrimestre 2019, establecieron que   esta dirección a la fecha había   realizado: 
 la auditoría de Desempeño código 5, vigencia 2018 PAD 2019, con objetivo “Revisar y aprobar el Plan de Trabajo y Programa de Auditoria, correspondiente a la Auditoria de Desempeño código 5, vigencia 2018 PAD 2019, a la Secretaria Jurídica Distrital SJD denominada "Implementación y fortalecimiento de la Gerencia Jurídica Transversal para una Bogotá eficiente y Mejor para Todos". 
Esta auditoría tiene como fecha inicial el día 02 -01-2019 y fecha final el día 28-03-2019.
Las Actas de Comité Técnico preliminares y finales de dichas auditorias están debidamente diligenciadas y firmadas.
Se observa que esta Dependencia cumplió con las fechas estipuladas en el PAD 2019.
</t>
  </si>
  <si>
    <t xml:space="preserve">Los funcionarios de la oficina de control interno, en el proceso de vigilancia y control a la matriz de riesgo vigencia 2019 constatan que la dependencia realizo tres auditorias así:
 La primera de visita fiscal a  la veeduría Distrital, código No. 508,  fechas de inicio fue 18-2-2019 y finaliza el 03-2019, en este  informe  mediante Acta de comité técnico No. 5 del 4-03-2019, se aprueba una prórroga por 15 días más, finalizando el 1-04- 2019.
 El informe final se remitió dentro de los términos establecidos para esta acción, el día 28-03-2019 mediante oficio 2-2019-06516 a la respectiva veeduría. 
 La Auditoria de Regularidad a la Personería Código No. 10, inicia el 2-01-2019 y finaliza el 29-04-2019, mediante Acta de comité técnico No. 15 del 25-04-2019.  Se aprueba el informe final y es remitido dentro de los términos el día 26-02-2019, mediante oficio 2-2019-08836 a la personería Municipal. 
 La visita fiscal,  ante la secretaria general de la Alcaldía de Bogotá código 509, inicia 1-04-2019 y finaliza el 23-04-2019, mediante Acta de comité técnico No. 9 del 11-04-2019, se aprueba una prórroga por 5 días finalizando el 30-04-2019, cuyo objetivo mencionado.es: “evaluar la solicitud de modificación del tiempo de ejecución de la visita fiscal Código No. 509 PAD 2019”… El informe final se remitió dentro de los términos el día 26-04-2019, mediante oficio 2-2019-08882.
Las Acta de comité Técnicos se encuentran debidamente diligenciadas y firmadas por el presidente y el secretario.
Con esto se evidencia que la acción al seguimiento del indicador se le dio cumplimiento por parte de la dependencia auditada.
</t>
  </si>
  <si>
    <t xml:space="preserve">Los funcionarios de la Oficina de Control Interno, en el proceso de vigilancia y control a la matriz de riesgo vigencia 2019, establecieron que en dicha sectorial se adelantaron 5 auditorías de regularidad y una visita de control fiscal, según el PAD 2019:
Desempeño Curaduría 1 codigo19, inicio  01-01-2019  termina 27-0,3-2019
 Curaduría 2   codigo,19 inicio  01-01-2019  finalizo 27-03-2019
Auditoria Regularidad,  Empresa De Renovación Y Desarrollo Urbano De Bogotá  cod. 20, inicio 01-01-2019 termina  26-04-2019
Auditoria Regularidad,  Jardín Botánico codigo 21, inicia  01-01-2019 termina 26-04-2019
auditoria Regularidad,  IDIGER codigo 22, inicia 01-01-2019  termina 26-04-2019
Visita De Control Fiscal Secretaria Distrital De Planeación codigo 506, 01-02-2019 21-02-2019
Se observa que estas auditorías se ejecutan dentro de las fechas programadas y se evidencia que se cumplió con la acción señalada en la matiz de riesgos por parte de la respectiva dependencia.
</t>
  </si>
  <si>
    <t xml:space="preserve">
Los funcionarios de la Oficina de Control Interno, en el proceso de seguimiento a la matriz de riesgo para el primer cuatrimestre 2019, establecieron que   esta dirección a la fecha había   realizado: 
  Una Auditoria de Regularidad, al FONDO DE PRESTACIONES ECONÓMICAS CESANTÍAS Y PENSIONES – FONCEP código 40 PAD 2019, se inició el día 2 -01-2019 y termino 29 -04-2019.
Con esto se evidencia que la acción al seguimiento del indicador dio cumplimiento por parte de la dependencia auditada.
</t>
  </si>
  <si>
    <t xml:space="preserve">Los funcionarios de la oficina de control interno, en el proceso de vigilancia y control a la matriz de riesgo vigencia 2019 constatan que la dependencia viene realizando una Auditoria así:
 Que La auditoría comienza el 2 de Enero y Finaliza el 29 de abril-2019, el informe final se radico con oficio No.2-2019-08511 del 23-04-2019, el STR con fecha de radicado No 3-2019-12338 del 23-04-2019.. para ser cargado en el aplicativo de la Entidad.
Con esto se evidencia que la acción al seguimiento del indicador se le dio cumplimiento por parte de la dependencia auditada.
</t>
  </si>
  <si>
    <t xml:space="preserve">Los funcionarios de la Oficina de Control Interno, en el proceso de seguimiento a la matriz de riesgo para el primer cuatrimestre 2019, determino que    esta dirección a la fecha había   realizado: 
 Una Auditoría de Regularidad ante la Unidad Administrativa Especial de Rehabilitación y Mantenimiento Vial- UAERMV, Código No. 63.
Fecha de inicio 2-01-2019 y fecha de terminación 29-04-2019. 
Enviado a la Oficina de Apoyo al Despacho para su respectiva publicación, el día 3-05-2019
NOTA. En el procedimiento para adelantar auditoria de regularidad numeral 38 reza: El envío de los informes se hará dentro de los cinco (5) días hábiles siguientes a la comunicación al sujeto de vigilancia y control fiscal."
Con esto se evidencia que la acción al seguimiento del indicador dio cumplimiento por parte de la dependencia auditada.
</t>
  </si>
  <si>
    <t>El envío de los informes se hará dentro de los cinco (5) días hábiles siguientes a la comunicación al sujeto de vigilancia y control fiscal."</t>
  </si>
  <si>
    <t xml:space="preserve">Los funcionarios de la Oficina de Control Interno, en el proceso de seguimiento a la matriz de riesgo para el primer cuatrimestre 2019. 
Revisando que estuvieran dentro de los términos del cronograma planteado así:
 Se constató la fecha inicial y final de las auditorias, revisando que estuvieran dentro de los términos de su cronograma planteado, no se encuentra novedades al respecto.
 Que las Auditorias de Código 077, 078, 079, 80,81,82, 83, 84, 85, 86, y 87 tuvieron su inicio el 02- 01-2019 y la finalización fue el 29-04-2019
De esta manera se determina que esta dirección cumplió con los términos de las auditorias siguiendo lo planteado por la matriz de riesgos PAD 2019.
</t>
  </si>
  <si>
    <t xml:space="preserve">Los funcionarios de la Oficina de Control Interno, en el proceso de seguimiento a la matriz de riesgo para el primer cuatrimestre 2019, establecieron que   esta dirección a la fecha realizo:
 visita fiscal 507 de 2019, ante el Instituto de Desarrollo Urbano IDU.  
De esta manera se observa que en el memorando de asignación No 3-2019-05176 de fecha 12-02-2019, la fecha de inicio es 12-02-2019 y la de culminación es el 4-03-2019,
Con estas fechas se evidencia que esta Auditoria se cumplió, según lo plasmado en el PAD 2019, y la acción señalada  se ejecutó con la información de la matriz de riesgos por parte de la respectiva dependencia.
</t>
  </si>
  <si>
    <t>Se encuentra dentro de la carpeta de  Visita de Control Fiscal código 507 ante el Instituto de Desarrollo Urbano IDU, el Acta de comité Técnico No 10 del  16 de Mayo del 2019, cuyo Objetivo es el siguiente: “Corrección del Acta de comité técnico No. 7 dentro de la visita de control fiscal No. 507 de 2019, de 4 de marzo de 2019, por errores de transcripción.”. Al encontrar 4 errores de transcripción involuntaria en el Acta de comité Técnico n° 7 donde se escribe: en el objetivo,  y en los numerales 2 y 3 el código de visita fiscal No 501 de 2018, y que debería estar numerado con el código de visita fiscal No 507 de 2019. Dicha Acta de comité Técnico se encuentra diligenciada y firmada como corresponde normalmente y publicada en el módulo de trazabilidad en la Contraloría de Bogotá.</t>
  </si>
  <si>
    <t xml:space="preserve">En la realización del seguimiento a la matriz de riesgo por parte de la oficina de control interno, se pudo constatar:
 La Auditoria De Regularidad No. 148 Secretaria Distrital De salud SDS.
Fecha de inicio el 2 de enero del 2019 y fecha de cierre 29 de abril-2019.
 Que el informe final se radicado con el  No 3-2019-13259 del 2-05-2019
NOTA. En el procedimiento para adelantar Auditoria de Regularidad numeral 38 reza: “El envío de los informes se hará dentro de los cinco (5) días hábiles siguientes a la comunicación al sujeto de vigilancia y control fiscal."
De esta manera se determina que esta dirección cumplió con la fecha inicial y final de las auditorias siguiendo lo planteado en la matriz de riesgos PAD 2019.
</t>
  </si>
  <si>
    <t xml:space="preserve">Los funcionarios de la oficina de control interno, en el proceso de vigilancia y control a la matriz de riesgo vigencia 2019 constatan que:
 Se realizó la auditoria de Regularidad No 160 a la UAECOB (Unidad Administrativa Especial Cuerpo Oficial de Bomberos).
 Que con el memorando de asignación 3-2018-36624 de 2018-12-27 fue asignada dicha auditoria y se establecen las fechas para su realización, que son: fecha de inicio 01-01-2019 y fecha de terminación 29 - 04-2019.
 Que se aprueba con el Acta De Comité Técnico N° 9 del 22 de abril de 2019. 
De esta manera queda establecido que la dependencia cumple con lo señalado en la matriz de riesgo.
</t>
  </si>
  <si>
    <t xml:space="preserve">En la realización del seguimiento a la matriz de riesgo por parte de la oficina de control interno, se pudo constatar que se realizaron dos auditorías así:
 Una Auditoria de Desempeño, código No.167 a la EMGESA (Empresa Generadora de Energía S.A.) con fecha de inicio 02 de enero y finaliza el 28 de marzo de 2019.
 Segunda auditoria de Regularidad con código No.168, que inicia el 02 de enero y termina el 29 de abril de 2019.
  Se envió solicitud de publicación con los oficios dirigidos a la Oficina de  Apoyo al  Despacho para su publicación, con radicados No.3-2019- 10160  de fecha 28 -03-2019 y el Radicado No.3-2019-12408 de fecha 24-04-2019.
De esta manera se determina que esta dirección cumplió con los términos establecidos en los procedimientos y lo planteado por la matriz de riesgos PAD 2019.
</t>
  </si>
  <si>
    <t>Los funcionarios de la Oficina de Control Interno, en el proceso de vigilancia y control a la matriz de riesgo vigencia 2019 frente a este riego antijurídico,  estableció que el plazo de ejecución de la acción esta entre el 29-04-2019 y el 30–06-2019; sin embargo la Oficina de Planeación mediante correo electrónico enviado a los funcionarios esta oficina, manifiestan que poseen a la fecha un avance del 30%. Con esto se establece que la acción aún no se ha cumplido y por tanto queda abierta para su revisión posterior</t>
  </si>
  <si>
    <t xml:space="preserve">Los funcionarios de la Oficina de Control Interno, en el proceso de vigilancia y control a la matriz de riesgo vigencia 2019 constatan que la dependencia realizo el seguimiento así:
 Que  el Acta de Comité Técnico No. 16 de 03-05-2019 cuyo objetivo es “ Revisión, análisis y aprobación del informe cuatrimestral 2019 de SIVICOF (del 1 enero al 30 de abril) de las autorizaciones de prorrogas y retrasmisiones a los sujetos de control a cargo de la Dirección de Cultura, Recreación y Deporte” en el numeral 2 de la página  2 se establece: "por lo anterior, la dirección cultura, a la fecha se tomó el informe de SIVICOF recibido el 2-05-2019, vía correo electrónico de las Tics planeación de las prórrogas y retrasmisiones a los SC a cargo, en el cuatrimestre 2019, donde reporta 13 comunicaciones de prorrogas (1 para la cuenta anual y 12 de periosidad mensual) y del reporte de retrasmisiones se establecen 4 comunicaciones de autorización retrasmisión de información. (3 para informe cuantía mensual y 1 para cuenta anual)..."
 Estas Acta de Comité Técnico se encuentran debidamente diligenciadas y firmadas por el presidente y secretaria.
Cumpliendo con lo establecido en las acciones dela matriz de Riesgos.  
</t>
  </si>
  <si>
    <t xml:space="preserve">Los funcionarios de la Oficina de Control Interno, en el proceso de vigilancia y control a la matriz de riesgo vigencia 2019 constatan que la dependencia realizo el seguimiento así:
 Que se observa y se aclara por parte de la funcionaria que no es el Acta de comité Técnico No. 5 sino la No. 15 del 30-04-2019, cuyo objetivo… “Análisis de las retransmisiones y prórrogas autorizadas a los sujetos de Control Instituto Para la Economía Social, Secretaria Distrital de Desarrollo Económico, Instituto Distrital de Turismo y Corporación para el Desarrollo y la Productividad Bogotá Región- Invest In Bogotá.” …..
  Que en el punto 5 de los temas tratados en el DESARROLLO TEMATICO se evidencia lo siguiente: .. …” relacionado con las autorizaciones efectuadas (prórrogas y retrasmisiones) a los Sujetos de control asignados. a la Dirección de Desarrollo Económico Industria y Turismo, presenta las solicitudes de retransmisiones y prórrogas de los diferentes sujetos de control adscritos a ésta sectorial y las autorizaciones para el análisis del por Qué? ‘de las mismas.”
 “Luego de presentados los oficios de solicitud de apertura y los memorandos de autorización de la misma, informa Que éstas se dieron especialmente por los cambios en el Nuevo marco normativo contable y Que dio lugar que los sujetos presentaran éstas solicitudes para rendir de conformidad la cuenta especialmente el factor contable.”
 Se evidencia que las Retrasmisiones y las prórrogas en general, el formato de deuda publica en blanco y fallas en SIVICOOF, se aprueban mediante el Acta de comité Técnico No. 15 del 30-04-2019. Y se verifica que se menciona el cambio Normativo Contable como soporte de los cambios contables.
   De esta manera se cierra el informe revisando que las Acta de comité Técnico se encuentran debidamente diligenciadas y firmadas por el Presidente y secretaria.
 Cumpliendo con lo establecido en las acciones dela matriz de Riesgos.  
</t>
  </si>
  <si>
    <t xml:space="preserve">Los funcionarios de la Oficina de Control Interno, en el proceso de vigilancia y control a la matriz de riesgo vigencia 2019 establecieron que:
 En el Acta de comité Técnico No. 18 del 2-05-2019, cuyo objetivo es: “Validar las autorizaciones efectuadas en la dirección Sector Educación tanto como prorrogas y retrasmisiones a los sujetos de control asignados, con el análisis del porque a las mismas. El reporte se toma del SIVICOF, sustentados en el consolidado allegado por la dirección de Tics y Planeación”. 
 En su numeral 2, RESULTADOS, se evidencia lo siguiente: " posteriormente y como resultado de lo anterior se revisaron y validaron los datos, la autorizaciones efectuadas en la dirección del sector educación fueron en total 9, ocho prorrogas y una retrasmisión a los sujetos de control asignados con corte a 30 de Abril/19".
Las Acta de comité Técnico se encuentra debidamente firmada y diligenciada.
De esta manera queda establecido que la dependencia le viene haciendo, seguimiento a la actividad.
</t>
  </si>
  <si>
    <t xml:space="preserve">Los funcionarios de la Oficina de Control Interno, en el proceso de vigilancia y control a la matriz de riesgo vigencia 2019, constatan que la dependencia realizo el seguimiento así:
 En el Acta de comité Técnico No. 6 de 2-05-2019, cuyo OBJETIVO es: “Revisión cuatrimestral de 2019, del riesgo de información: PVCGF -SI-06: Posible inexactitud en la información contenida en el Sistema de Vigilancia y Control Fiscal- SIVICOF y/o acceso a su información a personal no autorizado.”
 Que en el punto número 3 de dicha Acta de comité Técnico, reza el texto donde se menciona que en el sistema SIVICOF; se registran las autorizaciones de retrasmisiones de la información y prorrogas, que se hicieron en el primer cuatrimestre del 2019.
 Que se rindió cuenta al sujeto de control y se verifica la coherencia de dichas autorizaciones.
De esta manera cumple con la acción planteada en la matriz.
</t>
  </si>
  <si>
    <t xml:space="preserve">Los funcionarios de la Oficina de Control Interno revisaron la siguiente acta:
 El Acta de Comité Técnico Nº 6, realizada por la Dirección Sector Gestión Jurídica con fecha 02-05-2019, con el objetivo:” Efectuar la 1ra revisión cuatrimestral de 2019, del riesgo de información: PVCGF -SI-06: Posible inexactitud en la información contenida en el Sistema de Vigilancia y Control Fiscal- SIVICOF y/o acceso a su información a personal no autorizado”.
  En el numeral 5 se encuentra lo correspondiente a  lo relacionado en la matriz de riesgo para esta acción diciendo:” Durante el primer cuatrimestre la Secretaria Jurídica Distrital SJD solicito DOS (2) solicitudes de prorrogas en SIVICOF” –muestra cuadro – “Se dice dos aun cuando el archivo que remite Tics muestra tres, por cuanto las dos resaltadas hacen alusión a la misma solicitud RETRANSMISIONES Durante el primer cuatrimestre. la Secretaria Jurídica Distrital SJD NO solicito retransmisión de información en SIVICOF”.
 el Acta de Comité Técnico se encuentra debidamente diligenciada y  firmada por jefe de dependencia y secretario entre otros.
Cumpliendo con lo establecido en las acciones de la matriz de Riesgos.  
</t>
  </si>
  <si>
    <t xml:space="preserve">Los funcionarios de la Oficina de Control Interno, en el proceso de vigilancia y control a la matriz de riesgo vigencia 2019 establecieron que:
 Se tuvo acceso a los registro del tema prorrogas y retrasmisiones, en análisis realizado, se observa que la oficina de planeación en el comité de Directores y gestores, en la cual emana el Acta de comité Técnico No. 10 del 20-03-2019, cuyo objetivo es: “Análisis de oportunidades de mejora, política de prevención del daño antijurídico, ajustes a indicadores del proceso, entre otros.” 
 Que mediante mensaje a los correos corporativos vía internet fue desarrollada la reunión de directores y gestores, y de la cual se realiza el Acta de comité Técnico No. 13,  26-04-2019 y puntualmente se muestra el texto  así: “Asunto: 
 REUNIÓN EQUIPO DE GESTORES PVCGF "VIRTUAL" - MODIFICACIÓN Mapa de riesgos PVCGF Importancia: Alta.
Texto copiado del mensaje:
“Doctores muy buenos días.
1.       El pasado 22 de marzo nos reunimos en la sala de juntas de la Dirección de Participación Ciudadana, con el fin de hacer sensibilización sobre el nuevo procedimiento para la administración integral de los riesgos institucional y sobre ese nuevo esquema se trabajó el riesgo resultante de la comunicación realizada por la Oficina Asesora Jurídica, para el tema de política de prevención del daño antijurídico, el cual se aprobó con el Acta de Comité Técnico N° 10 de 2019.
2.       El día 24 de abril de 2019 la Gestora de la Dirección de Cultura, recreación y Deporte hace la solicitud a esta Dirección sobre: “Nos pueden enviar el Excel del mapa de riesgos 2019”, a lo cual se le respondió que no porque se están incluyendo los riesgos referentes a seguridad de la información en toda la Entidad, por tanto cuando se modifiquen se les remitirá, pero que el seguimiento y los registros se podían adelantar con la versión 1.0 del mapa.
3.       Debido a que surge la necesidad de modificar el mapa de riesgos por la inclusión de riesgos respecto a seguridad de la información, se necesita que ustedes conozcan dichos riesgos los cuales se iidentificaron en el formato “PGD08-01 Registro de Activos de Información” publicado en la página WEB de la entidad, de acuerdo con los activos de información del proceso que se encuentran con criticidad ALTA (campos 4,6, 20).
4.       Por favor revisara el archivo adjunto y manifestar su aprobación o no.
5.       Favor remitir de manera URGENTE e INMEDIATA alguna observación, puesto que hay que pasar solicitud de modificación a la Responsable de Proceso y luego remitir a la Dirección de Planeación para emitir la versión 2.0 del mapa de riesgos del PVCGF y ustedes puedan hacer el respectivo seguimiento con corte al 30 de abril”.
 Se encuentran las evidencias de las 17 prórrogas,  de las cuales hay 16 aprobadas y una negada, esta negada se aclara por la funcionaria gestora de calidad que no es una prorroga sino una retrasmisión.
  se encuentra dentro de los términos de contestación acatando la norma de la resolución 011 del 2014.
De esta manera queda establecido que la dependencia le viene haciendo, seguimiento a la actividad de forma parcial.
</t>
  </si>
  <si>
    <t>2. Se recomienda que se realice un comité técnico para aprobar la retrasmisiones y prorrogas según lo indicado en la matriz de riesgos y socializado por la secretaria técnica de planeación, a la resolución 011 del 2014, y lo plasmado como acción de la matriz de riesgos 2018 y año 2019.</t>
  </si>
  <si>
    <t xml:space="preserve"> Los funcionarios de la oficina de control interno, en el proceso de vigilancia y control a la matriz de riesgo vigencia 2019 constatan que la dependencia viene realizando lo planteado así:
 Acta de Comité Técnico No 31 de 2-05-2019 cuyo objetivo es: “En cumplimiento a la segunda Acción del Mapa de Riesgos "Riesgos de Seguridad de la Información": se deben validar las autorizaciones efectuadas por la Dirección de Hábitat y Ambiente, tanto de prorrogas como retrasmisiones a los Sujetos de control asignados, con el análisis del porqu6 a las mismas, de acuerdo con el reporte de autorizaciones allegado por la Dirección de Tics y Planeación.”.
 Se evidencia en el numeral 3 de los temas tratados lo concerniente a la acción propuesta, por cuanto el resultado dice: “En cumplimiento del Mapa de Riesgos, se deben Validar las autorizaciones efectuadas por la Dirección, tanto de prorrogas como retrasmisiones a los Sujetos de control asignados, con el análisis del porque a las mismas, de acuerdo con el reporte de autorizaciones en el SIVICOF, allegado por la Dirección de Tics y Planeación.”  Al final del punto 3 del Acta de Comité Técnico No. 31 de fecha 02-05-2019, que el consolidado es el siguiente: 389 Autorizaciones, 22 prorrogas y 11 retransmisiones.
 Quedando el Acta de Comité Técnico aprobada, diligenciada y normalmente firmada por el presidente y la secretaria.
De esta manera se evidencia que las acciones establecidas se cumplieron.
</t>
  </si>
  <si>
    <t xml:space="preserve">Los funcionarios de la dependencia de control interno revisaron lo siguiente:
 Acta de Comité Técnico de Nº 19 de fecha 2-05-2019 con el objetivo: “Seguimiento Riesgo de Seguridad - Pérdida de confidencialidad e integridad” 5 - Seguimiento Riesgo de Seguridad, Pérdida de confidencialidad e integridad a lo cual el numeral establece:…” llegó la  información de las Tics sobre las aperturas del aplicativo SIVICOF para los sujetos de esta Dirección Sectorial, en el, Pérdida de periodo comprendido entre el1 de enero a 30 de abril de 2019”…
 La gestora de calidad manifiesta:” Que efectivamente recibió por corteo electrónico la información remitida por Planeación cuya fuente es la Dirección de Tecnologías Tics, y procedió a depurar la base enviada para determinar para esta sectorial las prórrogas y retransmisiones otorgadas a los sujetos de control en el periodo ya citado. Con esta información una vez depurada se procedió a efectuar el seguimiento del primer cuatrimestre de 2019 del mapa de riesgos específicamente relacionados con riesgos de seguridad”...
 En otro aparte se cita que: “Se estableció que las acciones desarrolladas entre el 1 de enero al 30 de abril consistieron en la autorización de nueve aperturas al aplicativo SIVICOF para los cinco (5) sujetos, todas ellas por concepto de cargue de Formatos Electrónicos que no se habían incluido en las respectivas cuentas, con el fin de contar con la información confiable de los sujetos, Las aperturas se evidencias en reporte de SIVICOF, correspondientes a prorrogas, no se surtieron retransmisiones de cuenta, Se adjunta anexo de apertura SIVICOF”. 
El Acta de Comité Técnico se encuentra debidamente diligenciada y  firmada por jefe de dependencia y el secretario.
</t>
  </si>
  <si>
    <t xml:space="preserve">Los funcionarios de la Oficina de Control Interno, en el proceso de vigilancia y control a la matriz de riesgo vigencia 2019 establecieron que:
 Verificada el Acta de comité Técnico No. 15 del 2-05 2019, cuyo objetivo "Revisión información de la dirección de Tics sobre prorrogas y retrasmisiones de Cuenta en SIVICOF".
  Se Revisa que en el numeral 3 RESULTADOS establece " este reporte indica que en el periodo 1 de enero a 30 de abril de 2019, se realizó por parte de los sujetos de control, de la dirección de integración social”. Una (1) Retrasmisiones y siete (7) prorrogas.
El Acta de comité Técnico se encuentra debidamente diligenciada y firmada por el jefe de la dependencia y la secretaria.
De esta manera queda establecido que la dependencia le viene haciendo, seguimiento a la actividad.
</t>
  </si>
  <si>
    <t xml:space="preserve">Los funcionarios de la dependencia de control interno revisaron:
 El Acta de comité Técnico No.12 del 02-05-2019 cuyo objetivo es:” Verificar el número de autorizaciones efectuadas (prorrogas y retrasmisiones) a los Sujetos de control asignados”. 
 Se encuentra una retrasmisión de la empresa de transporte el TERCER MILENIO. Y 13 prorrogas.
 Se aclara por la funcionaria que existen dos con el mismo número de radicado 3-2019-00539 de la unidad administrativa especial de rehabilitación y Mantenimiento Vial- UAERMV y la de Empresa de Transportes de Tercer Milenio-TRANSMILENIO, esta última con el mismo número de radicado. Se encuentra una retrasmisión con el nombre la de Empresa de Transportes de Tercer Milenio-TRANSMILENIO.
El Acta de Comité Técnico se encuentra debidamente diligenciada y firmada por jefe de dependencia y el secretario.
</t>
  </si>
  <si>
    <t xml:space="preserve">Los funcionarios de la dependencia de control interno revisaron:
 Revisada el Acta de Comité Técnico No. 16 del 02-05-2019  cuyo objetivo es: “Evaluar autorizaciones a sujetos de control de retransmisiones y/o prórrogas para cargues al sistema de información en cumplimiento del mapa de riesgos de información del Proceso de Vigilancia y Control a la Gestión Fiscal – PVCGF” 
 Se evidencia que en el punto 2 de Temas se  evalúan y analizan las 40 prorrogas y las 5 autorizaciones que solicitaron las alcaldías locales. Que el Acta de Comité Técnico se encuentra debidamente diligenciada y firmada.
 Que en la página dos del Acta de Comité Técnico No. 16 del 02-05-2019  se encuentra el siguiente texto” El reporte más recurrente es informe 2- Deuda Pública, el cual se debe cargar en blanco, por no tener aplicación para los FDL. Otro factor que incide en las solicitudes es el vencimiento de la firma digital de algunos alcaldes que se encuentran encargados y a la falta de funcionarios.”
 De esta manera se cumple con las acciones que se plasman en la matriz de riesgos.
</t>
  </si>
  <si>
    <t xml:space="preserve">Los funcionarios de la dependencia de control interno revisaron:
 El Acta de Comité Técnico No. 16 del día 2 de mayo del 2019 cuyo objetivo dice: “Socializar aspectos relevantes del memorando enviado por la Directora Técnica de Planeación con radicado No. 3-2019-13083, de fecha Abril 30 de 2019, Asunto solicitud de información Mapa de riesgos 2019”.
 Estableciendo en el numeral 3 lo mencionado en el radicado No. 3-2019-13083, y en el numeral 4 Conclusiones, el cuadro de RESUMEN DE AUTORIZACIONES EN SIVICOF.  Se observa que las 19 autorizaciones se encuentran aprobadas. Son 14 prorrogas y 5 retrasmisiones.
El Acta de Comité Técnico se encuentra debidamente diligenciada y firmada.
</t>
  </si>
  <si>
    <t xml:space="preserve">Los funcionarios de la Oficina de Control Interno, en el proceso de vigilancia y control a la matriz de riesgo vigencia 2019 establecieron que:
 Revisada el Acta De Comité Técnico N° 11 del 02 de mayo de 2019 realizada por La Dirección Seguridad, Convivencia Y Justicia.
  Establecieron en el numeral 3 “Retransmisiones: no hubo solicitudes.
  Prorrogas: Solo tuvo dos (2) Prorrogas: Unidad Especial Cuerpo Oficial de Bomberos de Bogotá -UAECOB: Radicado 2-2019-02974 del 14/02/2019 y Radicado 2-2019-04964 del 12/03/2019…” .
 Como conclusión queda: Se revisó la información remitida por la Dirección de TICs respecto de las autorizaciones (prorrogas y retransmisiones) concedidas a los sujetos de control para el cargue de la cuenta en SIVICOF.
De esta manera queda establecido que la dependencia le viene haciendo, seguimiento a la actividad.
</t>
  </si>
  <si>
    <t>Los funcionarios de la dependencia de control interno revisaron:
 El Acta de comité Técnico No. 24 del 3-05-2019 que reza:” Informe de retransmisiones y prorrogas autorizadas por la dirección Sectorial de Servicios Públicos a los Sujetos de Control a corte 30 de Abril de 2019.”
 Se evidencia oficio de retransmisión con radicado 2-2019-06618 de fecha 2019-03-29 de la dirección de servicios públicos dirigido a empresa de acueducto y alcantarillado de Bogotá EAAB-ESP.
 Se presentó retransmisión de radicado 2-2019-10300 de fecha 2019-05-14 dirigida a Caudales de Colombia SAS ESP.
 Con radicado 2-2019-03169 de fecha 2019-02-18 dirigida a gas natural es ESP, REf: apertura SIVICOF, 
El Acta de Comité Técnico se encuentra debidamente diligenciada y firmada.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</si>
</sst>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71">
    <font>
      <sz val="11"/>
      <color theme="1"/>
      <name val="Calibri"/>
      <family val="2"/>
      <scheme val="minor"/>
    </font>
    <font>
      <b/>
      <sz val="11"/>
      <color theme="1"/>
      <name val="Calibri"/>
      <family val="2"/>
      <scheme val="minor"/>
    </font>
    <font>
      <sz val="10"/>
      <name val="Arial Narrow"/>
      <family val="2"/>
    </font>
    <font>
      <sz val="12"/>
      <name val="Arial"/>
      <family val="2"/>
    </font>
    <font>
      <b/>
      <sz val="9"/>
      <color indexed="81"/>
      <name val="Tahoma"/>
      <family val="2"/>
    </font>
    <font>
      <sz val="9"/>
      <color indexed="81"/>
      <name val="Tahoma"/>
      <family val="2"/>
    </font>
    <font>
      <sz val="10"/>
      <name val="Arial"/>
      <family val="2"/>
    </font>
    <font>
      <b/>
      <sz val="12"/>
      <color rgb="FFFF0000"/>
      <name val="Calibri"/>
      <family val="2"/>
      <scheme val="minor"/>
    </font>
    <font>
      <sz val="11"/>
      <name val="Arial"/>
      <family val="2"/>
    </font>
    <font>
      <b/>
      <sz val="10"/>
      <name val="Arial"/>
      <family val="2"/>
    </font>
    <font>
      <b/>
      <sz val="10"/>
      <color rgb="FFFF0000"/>
      <name val="Arial"/>
      <family val="2"/>
    </font>
    <font>
      <b/>
      <sz val="16"/>
      <name val="Calibri"/>
      <family val="2"/>
      <scheme val="minor"/>
    </font>
    <font>
      <b/>
      <sz val="1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1"/>
      <name val="Calibri"/>
      <family val="2"/>
      <scheme val="minor"/>
    </font>
    <font>
      <sz val="11"/>
      <color rgb="FF2E74B5"/>
      <name val="Calibri"/>
      <family val="2"/>
      <scheme val="minor"/>
    </font>
    <font>
      <b/>
      <sz val="11"/>
      <name val="Arial"/>
      <family val="2"/>
    </font>
    <font>
      <sz val="10"/>
      <color rgb="FFFF0000"/>
      <name val="Arial"/>
      <family val="2"/>
    </font>
    <font>
      <sz val="11"/>
      <color theme="1"/>
      <name val="Arial"/>
      <family val="2"/>
    </font>
    <font>
      <b/>
      <sz val="11"/>
      <name val="Calibri"/>
      <family val="2"/>
      <scheme val="minor"/>
    </font>
    <font>
      <b/>
      <sz val="11"/>
      <color rgb="FF000000"/>
      <name val="Arial"/>
      <family val="2"/>
    </font>
    <font>
      <sz val="11"/>
      <color rgb="FF000000"/>
      <name val="Arial"/>
      <family val="2"/>
    </font>
    <font>
      <sz val="10"/>
      <color theme="1"/>
      <name val="Arial"/>
      <family val="2"/>
    </font>
    <font>
      <b/>
      <sz val="20"/>
      <color rgb="FFFF0000"/>
      <name val="Arial"/>
      <family val="2"/>
    </font>
    <font>
      <b/>
      <sz val="12"/>
      <color rgb="FF0070C0"/>
      <name val="Calibri"/>
      <family val="2"/>
      <scheme val="minor"/>
    </font>
    <font>
      <b/>
      <sz val="14"/>
      <color rgb="FF0070C0"/>
      <name val="Calibri"/>
      <family val="2"/>
      <scheme val="minor"/>
    </font>
    <font>
      <sz val="11"/>
      <color theme="1"/>
      <name val="Calibri"/>
      <family val="2"/>
      <scheme val="minor"/>
    </font>
    <font>
      <sz val="10"/>
      <color rgb="FF2E74B5"/>
      <name val="Arial"/>
      <family val="2"/>
    </font>
    <font>
      <sz val="8"/>
      <name val="Calibri"/>
      <family val="2"/>
      <scheme val="minor"/>
    </font>
    <font>
      <b/>
      <sz val="9"/>
      <name val="Arial"/>
      <family val="2"/>
    </font>
    <font>
      <b/>
      <sz val="11"/>
      <color rgb="FF0070C0"/>
      <name val="Calibri"/>
      <family val="2"/>
      <scheme val="minor"/>
    </font>
    <font>
      <sz val="11"/>
      <color rgb="FF000000"/>
      <name val="Calibri"/>
      <family val="2"/>
    </font>
    <font>
      <b/>
      <u/>
      <sz val="10"/>
      <name val="Arial"/>
      <family val="2"/>
    </font>
    <font>
      <sz val="9"/>
      <name val="Arial"/>
      <family val="2"/>
    </font>
    <font>
      <b/>
      <sz val="12"/>
      <name val="Calibri"/>
      <family val="2"/>
      <scheme val="minor"/>
    </font>
    <font>
      <b/>
      <sz val="12"/>
      <color theme="4" tint="-0.499984740745262"/>
      <name val="Calibri"/>
      <family val="2"/>
      <scheme val="minor"/>
    </font>
    <font>
      <b/>
      <sz val="12"/>
      <color theme="4" tint="-0.249977111117893"/>
      <name val="Calabri"/>
    </font>
    <font>
      <b/>
      <sz val="11"/>
      <color theme="4" tint="-0.499984740745262"/>
      <name val="Calibri"/>
      <family val="2"/>
      <scheme val="minor"/>
    </font>
    <font>
      <b/>
      <sz val="10"/>
      <name val="Calabri"/>
    </font>
    <font>
      <b/>
      <sz val="10"/>
      <color rgb="FF000000"/>
      <name val="Calabri"/>
    </font>
    <font>
      <b/>
      <sz val="10"/>
      <color theme="1"/>
      <name val="Calabri"/>
    </font>
    <font>
      <sz val="10"/>
      <name val="Calabri"/>
    </font>
    <font>
      <sz val="11"/>
      <name val="Calabri"/>
    </font>
    <font>
      <b/>
      <sz val="12"/>
      <color rgb="FFFF0000"/>
      <name val="Calabri"/>
    </font>
    <font>
      <b/>
      <sz val="9"/>
      <name val="Calabri"/>
    </font>
    <font>
      <u/>
      <sz val="11"/>
      <color theme="10"/>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u/>
      <sz val="16"/>
      <color theme="10"/>
      <name val="Calibri"/>
      <family val="2"/>
      <scheme val="minor"/>
    </font>
    <font>
      <b/>
      <sz val="26"/>
      <color rgb="FFC00000"/>
      <name val="Calibri"/>
      <family val="2"/>
      <scheme val="minor"/>
    </font>
    <font>
      <sz val="11"/>
      <color rgb="FFC00000"/>
      <name val="Calibri"/>
      <family val="2"/>
      <scheme val="minor"/>
    </font>
    <font>
      <sz val="14"/>
      <color rgb="FF000000"/>
      <name val="Calibri"/>
      <family val="2"/>
    </font>
    <font>
      <b/>
      <sz val="8"/>
      <name val="Arial"/>
      <family val="2"/>
    </font>
    <font>
      <sz val="10"/>
      <color rgb="FF212529"/>
      <name val="Arial"/>
      <family val="2"/>
    </font>
    <font>
      <sz val="10"/>
      <color rgb="FFC00000"/>
      <name val="Arial"/>
      <family val="2"/>
    </font>
    <font>
      <b/>
      <sz val="9"/>
      <color theme="1"/>
      <name val="Arial"/>
      <family val="2"/>
    </font>
    <font>
      <b/>
      <sz val="10"/>
      <color theme="1"/>
      <name val="Arial"/>
      <family val="2"/>
    </font>
    <font>
      <b/>
      <sz val="12"/>
      <name val="Arial"/>
      <family val="2"/>
    </font>
    <font>
      <u/>
      <sz val="12"/>
      <name val="Arial"/>
      <family val="2"/>
    </font>
    <font>
      <b/>
      <sz val="14"/>
      <color theme="1"/>
      <name val="Calibri"/>
      <family val="2"/>
      <scheme val="minor"/>
    </font>
    <font>
      <b/>
      <sz val="14"/>
      <color theme="4" tint="-0.249977111117893"/>
      <name val="Calibri"/>
      <family val="2"/>
      <scheme val="minor"/>
    </font>
    <font>
      <b/>
      <i/>
      <sz val="10"/>
      <name val="Arial"/>
      <family val="2"/>
    </font>
    <font>
      <sz val="12"/>
      <color rgb="FF000000"/>
      <name val="Arial"/>
      <family val="2"/>
    </font>
    <font>
      <sz val="12"/>
      <color theme="1"/>
      <name val="Arial"/>
      <family val="2"/>
    </font>
    <font>
      <b/>
      <i/>
      <sz val="10"/>
      <color theme="1"/>
      <name val="Arial"/>
      <family val="2"/>
    </font>
    <font>
      <b/>
      <u/>
      <sz val="11"/>
      <name val="Arial"/>
      <family val="2"/>
    </font>
    <font>
      <sz val="11"/>
      <color rgb="FFFF0000"/>
      <name val="Arial"/>
      <family val="2"/>
    </font>
    <font>
      <i/>
      <sz val="10"/>
      <name val="Arial"/>
      <family val="2"/>
    </font>
  </fonts>
  <fills count="20">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EEAF6"/>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FFFFF"/>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right/>
      <top/>
      <bottom style="medium">
        <color auto="1"/>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auto="1"/>
      </top>
      <bottom style="thin">
        <color indexed="64"/>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right/>
      <top style="medium">
        <color auto="1"/>
      </top>
      <bottom/>
      <diagonal/>
    </border>
    <border>
      <left/>
      <right style="thin">
        <color auto="1"/>
      </right>
      <top style="thin">
        <color auto="1"/>
      </top>
      <bottom style="medium">
        <color auto="1"/>
      </bottom>
      <diagonal/>
    </border>
    <border>
      <left style="thin">
        <color indexed="64"/>
      </left>
      <right style="thin">
        <color auto="1"/>
      </right>
      <top/>
      <bottom style="medium">
        <color auto="1"/>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auto="1"/>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auto="1"/>
      </bottom>
      <diagonal/>
    </border>
    <border>
      <left style="thin">
        <color indexed="64"/>
      </left>
      <right style="medium">
        <color indexed="64"/>
      </right>
      <top/>
      <bottom style="medium">
        <color auto="1"/>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6" fillId="0" borderId="0"/>
    <xf numFmtId="43" fontId="28" fillId="0" borderId="0" applyFont="0" applyFill="0" applyBorder="0" applyAlignment="0" applyProtection="0"/>
    <xf numFmtId="0" fontId="47" fillId="0" borderId="0" applyNumberFormat="0" applyFill="0" applyBorder="0" applyAlignment="0" applyProtection="0"/>
    <xf numFmtId="9" fontId="28" fillId="0" borderId="0" applyFont="0" applyFill="0" applyBorder="0" applyAlignment="0" applyProtection="0"/>
  </cellStyleXfs>
  <cellXfs count="1292">
    <xf numFmtId="0" fontId="0" fillId="0" borderId="0" xfId="0"/>
    <xf numFmtId="0" fontId="0" fillId="0" borderId="1" xfId="0" applyBorder="1" applyAlignment="1">
      <alignment horizontal="justify" vertical="center" wrapText="1"/>
    </xf>
    <xf numFmtId="0" fontId="6" fillId="0" borderId="0" xfId="1"/>
    <xf numFmtId="0" fontId="0" fillId="0" borderId="1" xfId="0" applyFont="1" applyBorder="1" applyAlignment="1">
      <alignment horizontal="center"/>
    </xf>
    <xf numFmtId="0" fontId="6" fillId="0" borderId="0" xfId="1" applyBorder="1" applyAlignment="1">
      <alignment horizontal="justify" vertical="center" wrapText="1"/>
    </xf>
    <xf numFmtId="0" fontId="6" fillId="0" borderId="0" xfId="1" applyBorder="1" applyAlignment="1">
      <alignment horizontal="center" vertical="center" wrapText="1"/>
    </xf>
    <xf numFmtId="0" fontId="6" fillId="0" borderId="1" xfId="1" applyFont="1" applyBorder="1" applyAlignment="1">
      <alignment horizontal="justify" vertical="center" wrapText="1"/>
    </xf>
    <xf numFmtId="0" fontId="10" fillId="0" borderId="1" xfId="1" applyFont="1" applyBorder="1" applyAlignment="1">
      <alignment horizontal="center" vertical="center" wrapText="1"/>
    </xf>
    <xf numFmtId="0" fontId="6" fillId="0" borderId="1" xfId="0" applyFont="1" applyBorder="1" applyAlignment="1">
      <alignment vertical="center" wrapText="1"/>
    </xf>
    <xf numFmtId="0" fontId="0"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1" applyFont="1" applyBorder="1" applyAlignment="1">
      <alignment horizontal="justify" vertical="center"/>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xf numFmtId="0" fontId="0" fillId="0" borderId="13" xfId="0" applyBorder="1"/>
    <xf numFmtId="0" fontId="15" fillId="11" borderId="0" xfId="0" applyFont="1" applyFill="1" applyBorder="1"/>
    <xf numFmtId="0" fontId="15" fillId="11" borderId="29" xfId="0" applyFont="1" applyFill="1" applyBorder="1"/>
    <xf numFmtId="0" fontId="15" fillId="11" borderId="17" xfId="0" applyFont="1" applyFill="1" applyBorder="1"/>
    <xf numFmtId="0" fontId="15" fillId="11" borderId="31" xfId="0" applyFont="1" applyFill="1" applyBorder="1"/>
    <xf numFmtId="0" fontId="6" fillId="11" borderId="0" xfId="1" applyFill="1"/>
    <xf numFmtId="0" fontId="8" fillId="11" borderId="0" xfId="1" applyFont="1" applyFill="1" applyBorder="1" applyAlignment="1">
      <alignment vertical="center" wrapText="1"/>
    </xf>
    <xf numFmtId="0" fontId="6" fillId="0" borderId="0" xfId="1" applyAlignment="1">
      <alignment horizontal="center" vertical="center" wrapText="1"/>
    </xf>
    <xf numFmtId="0" fontId="0" fillId="0" borderId="1" xfId="0" applyFont="1" applyBorder="1" applyAlignment="1">
      <alignment horizontal="center" vertical="center" wrapText="1"/>
    </xf>
    <xf numFmtId="0" fontId="0" fillId="0" borderId="1" xfId="0" applyBorder="1"/>
    <xf numFmtId="0" fontId="0" fillId="0" borderId="14" xfId="0" applyBorder="1"/>
    <xf numFmtId="0" fontId="6" fillId="0" borderId="1" xfId="1" applyFont="1" applyBorder="1"/>
    <xf numFmtId="0" fontId="19" fillId="0" borderId="1" xfId="0" applyFont="1" applyBorder="1"/>
    <xf numFmtId="0" fontId="6" fillId="0" borderId="0" xfId="1" applyFont="1" applyBorder="1" applyAlignment="1">
      <alignment horizontal="justify" vertical="center" wrapText="1"/>
    </xf>
    <xf numFmtId="0" fontId="6" fillId="0" borderId="0" xfId="1" applyFont="1" applyBorder="1"/>
    <xf numFmtId="0" fontId="0" fillId="0" borderId="0" xfId="0" applyBorder="1"/>
    <xf numFmtId="0" fontId="6" fillId="0" borderId="0" xfId="1" applyBorder="1"/>
    <xf numFmtId="0" fontId="6" fillId="0" borderId="0" xfId="1" applyFont="1" applyBorder="1" applyAlignment="1">
      <alignment horizontal="justify" vertical="center"/>
    </xf>
    <xf numFmtId="0" fontId="10" fillId="0" borderId="19" xfId="1" applyFont="1" applyFill="1" applyBorder="1" applyAlignment="1">
      <alignment horizontal="center" vertical="center" wrapText="1"/>
    </xf>
    <xf numFmtId="0" fontId="6" fillId="0" borderId="19" xfId="1" applyFont="1" applyFill="1" applyBorder="1" applyAlignment="1">
      <alignment horizontal="justify" vertical="center"/>
    </xf>
    <xf numFmtId="0" fontId="0" fillId="0" borderId="11" xfId="0" applyBorder="1" applyAlignment="1">
      <alignment horizontal="center" vertical="center" wrapText="1"/>
    </xf>
    <xf numFmtId="0" fontId="10" fillId="0" borderId="23" xfId="1" applyFont="1" applyFill="1" applyBorder="1" applyAlignment="1">
      <alignment horizontal="center" vertical="center" wrapText="1"/>
    </xf>
    <xf numFmtId="0" fontId="6" fillId="0" borderId="20" xfId="0" applyFont="1" applyBorder="1" applyAlignment="1">
      <alignment vertical="center" wrapText="1"/>
    </xf>
    <xf numFmtId="0" fontId="0" fillId="0" borderId="12" xfId="0" applyBorder="1" applyAlignment="1">
      <alignment horizontal="center" vertical="center" wrapText="1"/>
    </xf>
    <xf numFmtId="0" fontId="0" fillId="13" borderId="1" xfId="0" applyFill="1" applyBorder="1" applyAlignment="1">
      <alignment horizontal="center"/>
    </xf>
    <xf numFmtId="0" fontId="0" fillId="13" borderId="12" xfId="0" applyFill="1" applyBorder="1" applyAlignment="1">
      <alignment horizontal="center"/>
    </xf>
    <xf numFmtId="0" fontId="0" fillId="13" borderId="14" xfId="0" applyFill="1" applyBorder="1" applyAlignment="1">
      <alignment horizontal="center"/>
    </xf>
    <xf numFmtId="0" fontId="0" fillId="13" borderId="15" xfId="0" applyFill="1" applyBorder="1" applyAlignment="1">
      <alignment horizontal="center"/>
    </xf>
    <xf numFmtId="0" fontId="6" fillId="0" borderId="0" xfId="1" applyFill="1"/>
    <xf numFmtId="0" fontId="23" fillId="0" borderId="27" xfId="0" applyFont="1" applyBorder="1" applyAlignment="1">
      <alignment horizontal="justify" vertical="center" wrapText="1"/>
    </xf>
    <xf numFmtId="0" fontId="23" fillId="0" borderId="31" xfId="0" applyFont="1" applyBorder="1" applyAlignment="1">
      <alignment horizontal="justify" vertical="center" wrapText="1"/>
    </xf>
    <xf numFmtId="0" fontId="23" fillId="0" borderId="31" xfId="0" applyFont="1" applyFill="1" applyBorder="1" applyAlignment="1">
      <alignment horizontal="justify" vertical="center" wrapText="1"/>
    </xf>
    <xf numFmtId="0" fontId="23" fillId="0" borderId="29"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15" xfId="0" applyFont="1" applyBorder="1" applyAlignment="1">
      <alignment horizontal="justify" vertical="center" wrapText="1"/>
    </xf>
    <xf numFmtId="0" fontId="24" fillId="0" borderId="12"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0" xfId="0" applyFont="1" applyBorder="1" applyAlignment="1">
      <alignment horizontal="justify" vertical="center" wrapText="1"/>
    </xf>
    <xf numFmtId="0" fontId="6" fillId="0" borderId="1" xfId="1" applyBorder="1" applyAlignment="1">
      <alignment horizontal="left" vertical="top" wrapText="1"/>
    </xf>
    <xf numFmtId="0" fontId="6" fillId="0" borderId="0" xfId="1" applyAlignment="1">
      <alignment horizontal="left" vertical="top"/>
    </xf>
    <xf numFmtId="0" fontId="6" fillId="0" borderId="1" xfId="1" applyBorder="1" applyAlignment="1">
      <alignment horizontal="left" vertical="top"/>
    </xf>
    <xf numFmtId="0" fontId="6" fillId="0" borderId="1" xfId="1" applyBorder="1"/>
    <xf numFmtId="0" fontId="6" fillId="0" borderId="1" xfId="1" applyBorder="1" applyAlignment="1">
      <alignment wrapText="1"/>
    </xf>
    <xf numFmtId="0" fontId="0" fillId="0" borderId="0" xfId="0" applyBorder="1" applyAlignment="1">
      <alignment wrapText="1"/>
    </xf>
    <xf numFmtId="0" fontId="1" fillId="0" borderId="0" xfId="0" applyFont="1" applyFill="1" applyBorder="1" applyAlignment="1">
      <alignment vertical="center" wrapText="1"/>
    </xf>
    <xf numFmtId="0" fontId="0" fillId="0" borderId="0" xfId="0" applyBorder="1" applyAlignment="1">
      <alignment horizontal="justify" vertical="center"/>
    </xf>
    <xf numFmtId="0" fontId="0" fillId="0" borderId="0" xfId="0" applyBorder="1" applyAlignment="1">
      <alignment horizontal="center" vertical="center" wrapText="1"/>
    </xf>
    <xf numFmtId="0" fontId="0" fillId="15" borderId="1" xfId="0" applyFill="1" applyBorder="1" applyAlignment="1">
      <alignment horizontal="center"/>
    </xf>
    <xf numFmtId="0" fontId="0" fillId="14" borderId="1" xfId="0" applyFill="1" applyBorder="1" applyAlignment="1">
      <alignment horizontal="center"/>
    </xf>
    <xf numFmtId="0" fontId="0" fillId="12" borderId="1" xfId="0" applyFill="1" applyBorder="1" applyAlignment="1">
      <alignment horizontal="center"/>
    </xf>
    <xf numFmtId="0" fontId="0" fillId="12" borderId="14" xfId="0" applyFill="1" applyBorder="1" applyAlignment="1">
      <alignment horizontal="center"/>
    </xf>
    <xf numFmtId="0" fontId="25" fillId="0" borderId="0" xfId="1" applyFont="1"/>
    <xf numFmtId="49" fontId="2" fillId="11" borderId="0" xfId="0" applyNumberFormat="1" applyFont="1" applyFill="1" applyBorder="1" applyAlignment="1">
      <alignment horizontal="center" vertical="center" wrapText="1"/>
    </xf>
    <xf numFmtId="0" fontId="0" fillId="0" borderId="0" xfId="0" applyBorder="1" applyAlignment="1">
      <alignment horizontal="center" wrapText="1"/>
    </xf>
    <xf numFmtId="0" fontId="0" fillId="0" borderId="1" xfId="0" applyBorder="1" applyAlignment="1">
      <alignment horizontal="center" vertical="center" wrapText="1"/>
    </xf>
    <xf numFmtId="0" fontId="6" fillId="0" borderId="0" xfId="1" applyAlignment="1">
      <alignment horizontal="center"/>
    </xf>
    <xf numFmtId="0" fontId="1" fillId="8" borderId="1" xfId="0" applyFont="1" applyFill="1" applyBorder="1" applyAlignment="1">
      <alignment horizontal="center" vertical="center" wrapText="1"/>
    </xf>
    <xf numFmtId="0" fontId="6" fillId="11" borderId="0" xfId="1" applyFill="1" applyBorder="1"/>
    <xf numFmtId="0" fontId="1" fillId="8" borderId="12" xfId="0" applyFont="1" applyFill="1" applyBorder="1" applyAlignment="1">
      <alignment horizontal="center" vertical="center" wrapText="1"/>
    </xf>
    <xf numFmtId="0" fontId="0" fillId="11" borderId="28" xfId="0" applyFill="1" applyBorder="1"/>
    <xf numFmtId="0" fontId="0" fillId="11" borderId="0" xfId="0" applyFill="1" applyBorder="1"/>
    <xf numFmtId="0" fontId="0" fillId="11" borderId="29" xfId="0" applyFill="1" applyBorder="1"/>
    <xf numFmtId="0" fontId="0" fillId="11" borderId="0" xfId="0" applyFill="1" applyBorder="1" applyAlignment="1"/>
    <xf numFmtId="0" fontId="6" fillId="11" borderId="0" xfId="1" applyFill="1" applyAlignment="1">
      <alignment horizontal="center"/>
    </xf>
    <xf numFmtId="0" fontId="6" fillId="0" borderId="0" xfId="1" applyFill="1" applyAlignment="1">
      <alignment horizontal="center"/>
    </xf>
    <xf numFmtId="0" fontId="6" fillId="0" borderId="0" xfId="1" applyFill="1" applyBorder="1" applyAlignment="1">
      <alignment horizontal="center"/>
    </xf>
    <xf numFmtId="0" fontId="6" fillId="0" borderId="0" xfId="1" applyFont="1" applyFill="1" applyBorder="1" applyAlignment="1">
      <alignment horizontal="justify" vertical="center"/>
    </xf>
    <xf numFmtId="0" fontId="10" fillId="0" borderId="1" xfId="1" applyFont="1" applyFill="1" applyBorder="1" applyAlignment="1">
      <alignment horizontal="center" vertical="center" wrapText="1"/>
    </xf>
    <xf numFmtId="0" fontId="6" fillId="0" borderId="1" xfId="1" applyFont="1" applyFill="1" applyBorder="1" applyAlignment="1">
      <alignment horizontal="justify" vertical="center"/>
    </xf>
    <xf numFmtId="0" fontId="24" fillId="0" borderId="21" xfId="0" applyFont="1" applyBorder="1" applyAlignment="1">
      <alignment horizontal="justify" vertical="center" wrapText="1"/>
    </xf>
    <xf numFmtId="0" fontId="10" fillId="0" borderId="8" xfId="1" applyFont="1" applyFill="1" applyBorder="1" applyAlignment="1">
      <alignment vertical="center" wrapText="1"/>
    </xf>
    <xf numFmtId="0" fontId="10" fillId="0" borderId="9" xfId="1" applyFont="1" applyFill="1" applyBorder="1" applyAlignment="1">
      <alignment vertical="center" wrapText="1"/>
    </xf>
    <xf numFmtId="0" fontId="10" fillId="0" borderId="19" xfId="1" applyFont="1" applyFill="1" applyBorder="1" applyAlignment="1">
      <alignment vertical="center" wrapText="1"/>
    </xf>
    <xf numFmtId="0" fontId="10" fillId="0" borderId="24"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23" fillId="0" borderId="12" xfId="0" applyFont="1" applyFill="1" applyBorder="1" applyAlignment="1">
      <alignment horizontal="justify" vertical="center" wrapText="1"/>
    </xf>
    <xf numFmtId="0" fontId="23" fillId="0" borderId="0" xfId="0" applyFont="1" applyBorder="1" applyAlignment="1">
      <alignment horizontal="justify" vertical="center" wrapText="1"/>
    </xf>
    <xf numFmtId="0" fontId="23" fillId="0" borderId="0" xfId="0" applyFont="1" applyFill="1" applyBorder="1" applyAlignment="1">
      <alignment horizontal="justify" vertical="center" wrapText="1"/>
    </xf>
    <xf numFmtId="0" fontId="23" fillId="0" borderId="17" xfId="0" applyFont="1" applyBorder="1" applyAlignment="1">
      <alignment horizontal="justify" vertical="center" wrapText="1"/>
    </xf>
    <xf numFmtId="0" fontId="23" fillId="0" borderId="1" xfId="0" applyFont="1" applyBorder="1" applyAlignment="1">
      <alignment horizontal="justify" vertical="center" wrapText="1"/>
    </xf>
    <xf numFmtId="0" fontId="23" fillId="0" borderId="26" xfId="0" applyFont="1" applyBorder="1" applyAlignment="1">
      <alignment horizontal="justify" vertical="center" wrapText="1"/>
    </xf>
    <xf numFmtId="0" fontId="30" fillId="0" borderId="0" xfId="0" applyFont="1" applyFill="1" applyBorder="1" applyAlignment="1" applyProtection="1">
      <alignment horizontal="center" vertical="center" wrapText="1"/>
    </xf>
    <xf numFmtId="0" fontId="31" fillId="0" borderId="1" xfId="1" applyFont="1" applyFill="1" applyBorder="1" applyAlignment="1" applyProtection="1">
      <alignment horizontal="center" vertical="center" wrapText="1"/>
      <protection locked="0"/>
    </xf>
    <xf numFmtId="0" fontId="31" fillId="0" borderId="1" xfId="1" applyFont="1" applyFill="1" applyBorder="1" applyAlignment="1" applyProtection="1">
      <alignment horizontal="center" vertical="center" wrapText="1"/>
    </xf>
    <xf numFmtId="0" fontId="30" fillId="0" borderId="0" xfId="0" applyFont="1" applyFill="1" applyAlignment="1" applyProtection="1">
      <alignment horizontal="center" vertical="center" wrapText="1"/>
    </xf>
    <xf numFmtId="0" fontId="31" fillId="10" borderId="24" xfId="0" applyFont="1" applyFill="1" applyBorder="1" applyAlignment="1" applyProtection="1">
      <alignment vertical="center" wrapText="1"/>
    </xf>
    <xf numFmtId="0" fontId="1" fillId="11" borderId="0" xfId="0" applyFont="1" applyFill="1" applyBorder="1" applyAlignment="1">
      <alignment horizontal="center" vertical="center" wrapText="1"/>
    </xf>
    <xf numFmtId="0" fontId="1" fillId="11" borderId="0" xfId="0" applyFont="1" applyFill="1" applyBorder="1" applyAlignment="1">
      <alignment horizontal="justify" vertical="center" wrapText="1"/>
    </xf>
    <xf numFmtId="0" fontId="27" fillId="11" borderId="0" xfId="0" applyFont="1" applyFill="1" applyBorder="1" applyAlignment="1">
      <alignment vertical="center" wrapText="1"/>
    </xf>
    <xf numFmtId="0" fontId="6" fillId="11" borderId="0" xfId="1" applyFill="1" applyBorder="1" applyAlignment="1"/>
    <xf numFmtId="0" fontId="6" fillId="0" borderId="1" xfId="1" applyFont="1" applyBorder="1" applyAlignment="1" applyProtection="1">
      <alignment vertical="center" wrapText="1"/>
      <protection locked="0"/>
    </xf>
    <xf numFmtId="0" fontId="6" fillId="0" borderId="14" xfId="1" applyFont="1" applyBorder="1" applyAlignment="1" applyProtection="1">
      <alignment vertical="center" wrapText="1"/>
      <protection locked="0"/>
    </xf>
    <xf numFmtId="0" fontId="9" fillId="10" borderId="18" xfId="1" applyFont="1" applyFill="1" applyBorder="1" applyAlignment="1" applyProtection="1">
      <alignment horizontal="center" vertical="center" wrapText="1"/>
    </xf>
    <xf numFmtId="0" fontId="9" fillId="10" borderId="53" xfId="0" applyFont="1" applyFill="1" applyBorder="1" applyAlignment="1" applyProtection="1">
      <alignment horizontal="center" vertical="center" wrapText="1"/>
    </xf>
    <xf numFmtId="0" fontId="6" fillId="0" borderId="0" xfId="1" applyProtection="1"/>
    <xf numFmtId="0" fontId="9" fillId="10" borderId="60" xfId="1" applyFont="1" applyFill="1" applyBorder="1" applyAlignment="1" applyProtection="1">
      <alignment vertical="center" wrapText="1"/>
    </xf>
    <xf numFmtId="0" fontId="9" fillId="10" borderId="1" xfId="1" applyFont="1" applyFill="1" applyBorder="1" applyAlignment="1" applyProtection="1">
      <alignment horizontal="center" vertical="center" textRotation="89" wrapText="1"/>
    </xf>
    <xf numFmtId="0" fontId="9" fillId="10" borderId="50" xfId="1" applyFont="1" applyFill="1" applyBorder="1" applyAlignment="1" applyProtection="1">
      <alignment horizontal="center" vertical="center" textRotation="90" wrapText="1"/>
    </xf>
    <xf numFmtId="0" fontId="9" fillId="2" borderId="50" xfId="0" applyFont="1" applyFill="1" applyBorder="1" applyAlignment="1" applyProtection="1">
      <alignment horizontal="center" vertical="center" wrapText="1"/>
    </xf>
    <xf numFmtId="0" fontId="9" fillId="3" borderId="50" xfId="0" applyFont="1" applyFill="1" applyBorder="1" applyAlignment="1" applyProtection="1">
      <alignment horizontal="center" vertical="center" wrapText="1"/>
    </xf>
    <xf numFmtId="0" fontId="9" fillId="4" borderId="50" xfId="0" applyFont="1" applyFill="1" applyBorder="1" applyAlignment="1" applyProtection="1">
      <alignment horizontal="center" vertical="center" wrapText="1"/>
    </xf>
    <xf numFmtId="0" fontId="31" fillId="0" borderId="0"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xf>
    <xf numFmtId="2" fontId="31" fillId="0" borderId="0" xfId="2" applyNumberFormat="1" applyFont="1" applyFill="1" applyBorder="1" applyAlignment="1" applyProtection="1">
      <alignment horizontal="center" vertical="center" wrapText="1"/>
      <protection locked="0"/>
    </xf>
    <xf numFmtId="0" fontId="6" fillId="0" borderId="9" xfId="1" applyFont="1" applyBorder="1" applyAlignment="1" applyProtection="1">
      <alignment vertical="center" wrapText="1"/>
      <protection locked="0"/>
    </xf>
    <xf numFmtId="0" fontId="31" fillId="0" borderId="9" xfId="1" applyFont="1" applyFill="1" applyBorder="1" applyAlignment="1" applyProtection="1">
      <alignment horizontal="center" vertical="center" wrapText="1"/>
      <protection locked="0"/>
    </xf>
    <xf numFmtId="0" fontId="31" fillId="0" borderId="9" xfId="1" applyFont="1" applyFill="1" applyBorder="1" applyAlignment="1" applyProtection="1">
      <alignment horizontal="center" vertical="center" wrapText="1"/>
    </xf>
    <xf numFmtId="0" fontId="31" fillId="0" borderId="14" xfId="1" applyFont="1" applyFill="1" applyBorder="1" applyAlignment="1" applyProtection="1">
      <alignment horizontal="center" vertical="center" wrapText="1"/>
      <protection locked="0"/>
    </xf>
    <xf numFmtId="0" fontId="31" fillId="0" borderId="14" xfId="1" applyFont="1" applyFill="1" applyBorder="1" applyAlignment="1" applyProtection="1">
      <alignment horizontal="center" vertical="center" wrapText="1"/>
    </xf>
    <xf numFmtId="0" fontId="6" fillId="0" borderId="0" xfId="1" applyFont="1"/>
    <xf numFmtId="0" fontId="9" fillId="0" borderId="1" xfId="1" applyFont="1" applyFill="1" applyBorder="1" applyAlignment="1" applyProtection="1">
      <alignment horizontal="center" vertical="center" wrapText="1"/>
    </xf>
    <xf numFmtId="0" fontId="9" fillId="10" borderId="12" xfId="1" applyFont="1" applyFill="1" applyBorder="1" applyAlignment="1">
      <alignment horizontal="center" vertical="center" textRotation="89" wrapText="1"/>
    </xf>
    <xf numFmtId="0" fontId="9" fillId="10" borderId="12" xfId="1" applyFont="1" applyFill="1" applyBorder="1" applyAlignment="1">
      <alignment horizontal="center" vertical="center" textRotation="90" wrapText="1"/>
    </xf>
    <xf numFmtId="0" fontId="9" fillId="2"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10" borderId="24" xfId="0" applyFont="1" applyFill="1" applyBorder="1" applyAlignment="1" applyProtection="1">
      <alignment vertical="center" wrapText="1"/>
    </xf>
    <xf numFmtId="0" fontId="9" fillId="4" borderId="12" xfId="0" applyFont="1" applyFill="1" applyBorder="1" applyAlignment="1">
      <alignment horizontal="center" vertical="center" wrapText="1"/>
    </xf>
    <xf numFmtId="0" fontId="0" fillId="0" borderId="1" xfId="0" applyBorder="1" applyAlignment="1">
      <alignment horizontal="center"/>
    </xf>
    <xf numFmtId="0" fontId="9" fillId="5" borderId="48" xfId="0" applyFont="1" applyFill="1" applyBorder="1" applyAlignment="1">
      <alignment horizontal="center" vertical="center" wrapText="1"/>
    </xf>
    <xf numFmtId="0" fontId="9" fillId="0" borderId="9"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0" fillId="0" borderId="0" xfId="0" applyAlignment="1">
      <alignment vertical="top" wrapText="1"/>
    </xf>
    <xf numFmtId="0" fontId="10" fillId="0" borderId="1" xfId="1" applyFont="1" applyBorder="1" applyAlignment="1">
      <alignment horizontal="center" vertical="top" wrapText="1"/>
    </xf>
    <xf numFmtId="0" fontId="0" fillId="0" borderId="0" xfId="0" applyAlignment="1">
      <alignment vertical="top"/>
    </xf>
    <xf numFmtId="2" fontId="31" fillId="17" borderId="14" xfId="2" applyNumberFormat="1" applyFont="1" applyFill="1" applyBorder="1" applyAlignment="1" applyProtection="1">
      <alignment horizontal="center" vertical="center" wrapText="1"/>
    </xf>
    <xf numFmtId="1" fontId="31" fillId="17" borderId="9" xfId="2" applyNumberFormat="1" applyFont="1" applyFill="1" applyBorder="1" applyAlignment="1" applyProtection="1">
      <alignment horizontal="center" vertical="center" wrapText="1"/>
    </xf>
    <xf numFmtId="1" fontId="31" fillId="17" borderId="1" xfId="2" applyNumberFormat="1" applyFont="1" applyFill="1" applyBorder="1" applyAlignment="1" applyProtection="1">
      <alignment horizontal="center" vertical="center" wrapText="1"/>
    </xf>
    <xf numFmtId="1" fontId="31" fillId="17" borderId="14" xfId="2" applyNumberFormat="1" applyFont="1" applyFill="1" applyBorder="1" applyAlignment="1" applyProtection="1">
      <alignment horizontal="center" vertical="center" wrapText="1"/>
    </xf>
    <xf numFmtId="2" fontId="31" fillId="0" borderId="0" xfId="2" applyNumberFormat="1" applyFont="1" applyFill="1" applyBorder="1" applyAlignment="1" applyProtection="1">
      <alignment horizontal="center" vertical="center" wrapText="1"/>
    </xf>
    <xf numFmtId="1" fontId="8" fillId="0" borderId="0" xfId="1" applyNumberFormat="1" applyFont="1" applyFill="1" applyBorder="1" applyAlignment="1">
      <alignment horizontal="center" vertical="center" wrapText="1"/>
    </xf>
    <xf numFmtId="1" fontId="9" fillId="17" borderId="9" xfId="2" applyNumberFormat="1" applyFont="1" applyFill="1" applyBorder="1" applyAlignment="1" applyProtection="1">
      <alignment horizontal="center" vertical="center" wrapText="1"/>
    </xf>
    <xf numFmtId="1" fontId="9" fillId="17" borderId="1" xfId="2" applyNumberFormat="1" applyFont="1" applyFill="1" applyBorder="1" applyAlignment="1" applyProtection="1">
      <alignment horizontal="center" vertical="center" wrapText="1"/>
    </xf>
    <xf numFmtId="1" fontId="9" fillId="17" borderId="14" xfId="2" applyNumberFormat="1" applyFont="1" applyFill="1" applyBorder="1" applyAlignment="1" applyProtection="1">
      <alignment horizontal="center" vertical="center" wrapText="1"/>
    </xf>
    <xf numFmtId="0" fontId="6" fillId="0" borderId="0" xfId="1" applyFill="1" applyBorder="1"/>
    <xf numFmtId="0" fontId="6" fillId="0" borderId="0" xfId="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0" xfId="0" applyFont="1" applyFill="1" applyBorder="1" applyAlignment="1">
      <alignment wrapText="1"/>
    </xf>
    <xf numFmtId="0" fontId="1" fillId="8" borderId="11" xfId="0" applyFont="1" applyFill="1" applyBorder="1" applyAlignment="1">
      <alignment horizontal="center" vertical="center" wrapText="1"/>
    </xf>
    <xf numFmtId="0" fontId="1" fillId="8" borderId="47" xfId="0" applyFont="1" applyFill="1" applyBorder="1" applyAlignment="1">
      <alignment horizontal="center" vertical="center" wrapText="1"/>
    </xf>
    <xf numFmtId="0" fontId="23" fillId="0" borderId="48" xfId="0" applyFont="1" applyFill="1" applyBorder="1" applyAlignment="1">
      <alignment horizontal="justify" vertical="center" wrapText="1"/>
    </xf>
    <xf numFmtId="0" fontId="23" fillId="0" borderId="48" xfId="0" applyFont="1" applyBorder="1" applyAlignment="1">
      <alignment horizontal="justify" vertical="center" wrapText="1"/>
    </xf>
    <xf numFmtId="0" fontId="23" fillId="0" borderId="42" xfId="0" applyFont="1" applyBorder="1" applyAlignment="1">
      <alignment horizontal="justify" vertical="center" wrapText="1"/>
    </xf>
    <xf numFmtId="0" fontId="1" fillId="8" borderId="33" xfId="0" applyFont="1" applyFill="1" applyBorder="1" applyAlignment="1">
      <alignment horizontal="center" vertical="center" wrapText="1"/>
    </xf>
    <xf numFmtId="0" fontId="1" fillId="8" borderId="60" xfId="0" applyFont="1" applyFill="1" applyBorder="1" applyAlignment="1">
      <alignment horizontal="center" vertical="center" wrapText="1"/>
    </xf>
    <xf numFmtId="0" fontId="1" fillId="8" borderId="68" xfId="0" applyFont="1" applyFill="1" applyBorder="1" applyAlignment="1">
      <alignment horizontal="center" vertical="center" wrapText="1"/>
    </xf>
    <xf numFmtId="0" fontId="0" fillId="11" borderId="28" xfId="0" applyFont="1" applyFill="1" applyBorder="1"/>
    <xf numFmtId="0" fontId="0" fillId="11" borderId="0" xfId="0" applyFont="1" applyFill="1" applyBorder="1"/>
    <xf numFmtId="0" fontId="0" fillId="11" borderId="30" xfId="0" applyFont="1" applyFill="1" applyBorder="1"/>
    <xf numFmtId="0" fontId="0" fillId="11" borderId="17" xfId="0" applyFont="1" applyFill="1" applyBorder="1"/>
    <xf numFmtId="0" fontId="0" fillId="11" borderId="29" xfId="0" applyFont="1" applyFill="1" applyBorder="1"/>
    <xf numFmtId="0" fontId="0" fillId="0" borderId="0" xfId="0" applyBorder="1" applyAlignment="1">
      <alignment horizontal="justify" vertical="center" wrapText="1"/>
    </xf>
    <xf numFmtId="0" fontId="26" fillId="0" borderId="0" xfId="0" applyFont="1" applyFill="1" applyBorder="1" applyAlignment="1"/>
    <xf numFmtId="0" fontId="0" fillId="8" borderId="11"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8" borderId="6" xfId="0" applyFont="1" applyFill="1" applyBorder="1" applyAlignment="1">
      <alignment horizontal="center" vertic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2" xfId="0" applyFont="1" applyBorder="1" applyAlignment="1">
      <alignment horizontal="center" vertical="center" wrapText="1"/>
    </xf>
    <xf numFmtId="0" fontId="1" fillId="8" borderId="11" xfId="0" applyFont="1" applyFill="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justify" vertical="center"/>
    </xf>
    <xf numFmtId="0" fontId="0" fillId="0" borderId="13" xfId="0" applyBorder="1" applyAlignment="1">
      <alignment horizontal="justify" vertical="center"/>
    </xf>
    <xf numFmtId="0" fontId="0" fillId="0" borderId="14" xfId="0" applyBorder="1" applyAlignment="1">
      <alignment wrapText="1"/>
    </xf>
    <xf numFmtId="0" fontId="1" fillId="8" borderId="48" xfId="0" applyFont="1" applyFill="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Fill="1" applyBorder="1" applyAlignment="1">
      <alignment horizontal="left" vertical="center" wrapText="1"/>
    </xf>
    <xf numFmtId="0" fontId="43" fillId="0" borderId="9" xfId="0" applyFont="1" applyBorder="1" applyAlignment="1">
      <alignment horizontal="left" vertical="center" wrapText="1"/>
    </xf>
    <xf numFmtId="0" fontId="43" fillId="0" borderId="14" xfId="0" applyFont="1" applyBorder="1" applyAlignment="1">
      <alignment horizontal="left" vertical="center" wrapText="1"/>
    </xf>
    <xf numFmtId="0" fontId="43" fillId="0" borderId="14"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0" xfId="0" applyProtection="1">
      <protection locked="0"/>
    </xf>
    <xf numFmtId="0" fontId="3" fillId="0" borderId="1" xfId="0" applyFont="1" applyBorder="1" applyAlignment="1" applyProtection="1">
      <alignment horizontal="center" vertical="center" wrapText="1"/>
      <protection locked="0"/>
    </xf>
    <xf numFmtId="0" fontId="15" fillId="0" borderId="0" xfId="0" applyFont="1" applyProtection="1">
      <protection locked="0"/>
    </xf>
    <xf numFmtId="0" fontId="15" fillId="0" borderId="0" xfId="0" applyFont="1"/>
    <xf numFmtId="0" fontId="0" fillId="0" borderId="1" xfId="0" applyBorder="1" applyProtection="1">
      <protection locked="0"/>
    </xf>
    <xf numFmtId="0" fontId="9" fillId="8" borderId="6" xfId="0" applyFont="1" applyFill="1" applyBorder="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0" fillId="0" borderId="6" xfId="0" applyFont="1" applyBorder="1" applyAlignment="1">
      <alignment horizontal="center"/>
    </xf>
    <xf numFmtId="0" fontId="15" fillId="8" borderId="51" xfId="0" applyFont="1" applyFill="1" applyBorder="1" applyAlignment="1" applyProtection="1">
      <alignment horizontal="center"/>
      <protection locked="0"/>
    </xf>
    <xf numFmtId="0" fontId="20" fillId="0" borderId="50" xfId="0" applyFont="1" applyBorder="1" applyAlignment="1">
      <alignment horizontal="justify" vertical="center" wrapText="1"/>
    </xf>
    <xf numFmtId="0" fontId="8" fillId="0" borderId="68" xfId="1" applyFont="1" applyBorder="1" applyAlignment="1">
      <alignment horizontal="left" vertical="top" wrapText="1"/>
    </xf>
    <xf numFmtId="0" fontId="8" fillId="0" borderId="50" xfId="1" applyFont="1" applyBorder="1" applyAlignment="1">
      <alignment horizontal="left" vertical="top" wrapText="1"/>
    </xf>
    <xf numFmtId="0" fontId="8" fillId="0" borderId="50" xfId="1" applyFont="1" applyBorder="1" applyAlignment="1">
      <alignment horizontal="left" vertical="top"/>
    </xf>
    <xf numFmtId="0" fontId="8" fillId="0" borderId="68" xfId="1" applyFont="1" applyBorder="1" applyAlignment="1">
      <alignment horizontal="left" vertical="top"/>
    </xf>
    <xf numFmtId="0" fontId="8" fillId="0" borderId="50" xfId="1" applyFont="1" applyBorder="1"/>
    <xf numFmtId="0" fontId="8" fillId="0" borderId="68" xfId="1" applyFont="1" applyBorder="1"/>
    <xf numFmtId="0" fontId="8" fillId="0" borderId="68" xfId="1" applyFont="1" applyBorder="1" applyAlignment="1">
      <alignment wrapText="1"/>
    </xf>
    <xf numFmtId="0" fontId="8" fillId="0" borderId="67" xfId="1" applyFont="1" applyBorder="1"/>
    <xf numFmtId="0" fontId="8" fillId="0" borderId="69" xfId="1" applyFont="1" applyBorder="1"/>
    <xf numFmtId="0" fontId="14" fillId="8" borderId="37" xfId="0" applyFont="1" applyFill="1" applyBorder="1" applyAlignment="1">
      <alignment horizontal="center"/>
    </xf>
    <xf numFmtId="0" fontId="14" fillId="8" borderId="51" xfId="0" applyFont="1" applyFill="1" applyBorder="1" applyAlignment="1">
      <alignment horizontal="center"/>
    </xf>
    <xf numFmtId="0" fontId="9" fillId="8" borderId="1" xfId="0" applyFont="1" applyFill="1" applyBorder="1" applyAlignment="1" applyProtection="1">
      <alignment horizontal="center" vertical="center"/>
      <protection locked="0"/>
    </xf>
    <xf numFmtId="0" fontId="6" fillId="0" borderId="0" xfId="1" applyFill="1" applyBorder="1" applyAlignment="1">
      <alignment horizontal="center"/>
    </xf>
    <xf numFmtId="0" fontId="0" fillId="0" borderId="1" xfId="0" applyBorder="1" applyAlignment="1">
      <alignment horizontal="center" vertical="center" wrapText="1"/>
    </xf>
    <xf numFmtId="0" fontId="1" fillId="11" borderId="0" xfId="0" applyFont="1" applyFill="1" applyBorder="1" applyAlignment="1">
      <alignment horizontal="center"/>
    </xf>
    <xf numFmtId="0" fontId="6" fillId="11" borderId="0" xfId="1" applyFill="1" applyBorder="1" applyAlignment="1">
      <alignment horizontal="center"/>
    </xf>
    <xf numFmtId="0" fontId="1" fillId="0" borderId="0" xfId="0" applyFont="1" applyFill="1" applyBorder="1" applyAlignment="1">
      <alignment horizontal="center" vertical="center" wrapText="1"/>
    </xf>
    <xf numFmtId="0" fontId="0" fillId="0" borderId="9"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1" fillId="8" borderId="1" xfId="0" applyFont="1" applyFill="1" applyBorder="1" applyAlignment="1">
      <alignment horizontal="center"/>
    </xf>
    <xf numFmtId="0" fontId="40" fillId="0" borderId="1" xfId="0" applyFont="1" applyBorder="1" applyAlignment="1">
      <alignment horizontal="center" vertical="center"/>
    </xf>
    <xf numFmtId="2" fontId="9" fillId="17" borderId="10" xfId="2" applyNumberFormat="1" applyFont="1" applyFill="1" applyBorder="1" applyAlignment="1" applyProtection="1">
      <alignment horizontal="center" vertical="center" wrapText="1"/>
    </xf>
    <xf numFmtId="2" fontId="9" fillId="17" borderId="12" xfId="2" applyNumberFormat="1" applyFont="1" applyFill="1" applyBorder="1" applyAlignment="1" applyProtection="1">
      <alignment horizontal="center" vertical="center" wrapText="1"/>
    </xf>
    <xf numFmtId="2" fontId="9" fillId="17" borderId="15" xfId="2" applyNumberFormat="1" applyFont="1" applyFill="1" applyBorder="1" applyAlignment="1" applyProtection="1">
      <alignment horizontal="center" vertical="center" wrapText="1"/>
    </xf>
    <xf numFmtId="0" fontId="47" fillId="14" borderId="72" xfId="3" applyFill="1" applyBorder="1" applyAlignment="1" applyProtection="1">
      <alignment horizontal="center"/>
      <protection locked="0"/>
    </xf>
    <xf numFmtId="0" fontId="0" fillId="0" borderId="39" xfId="0" applyBorder="1"/>
    <xf numFmtId="0" fontId="0" fillId="0" borderId="28" xfId="0" applyBorder="1"/>
    <xf numFmtId="0" fontId="0" fillId="0" borderId="30" xfId="0" applyBorder="1"/>
    <xf numFmtId="0" fontId="15" fillId="11" borderId="51" xfId="0" applyFont="1" applyFill="1" applyBorder="1" applyAlignment="1" applyProtection="1">
      <alignment horizontal="center"/>
      <protection locked="0"/>
    </xf>
    <xf numFmtId="0" fontId="45" fillId="11" borderId="0" xfId="0" applyFont="1" applyFill="1" applyBorder="1" applyAlignment="1">
      <alignment vertical="center" wrapText="1"/>
    </xf>
    <xf numFmtId="0" fontId="46" fillId="11" borderId="0" xfId="0" applyFont="1" applyFill="1" applyBorder="1" applyAlignment="1">
      <alignment horizontal="center" vertical="center" wrapText="1"/>
    </xf>
    <xf numFmtId="49" fontId="44" fillId="11" borderId="0" xfId="0" applyNumberFormat="1" applyFont="1" applyFill="1" applyBorder="1" applyAlignment="1">
      <alignment horizontal="center" vertical="center" wrapText="1"/>
    </xf>
    <xf numFmtId="0" fontId="1" fillId="11" borderId="0" xfId="0" applyFont="1" applyFill="1" applyBorder="1"/>
    <xf numFmtId="0" fontId="21" fillId="0" borderId="0" xfId="1" applyFont="1" applyFill="1" applyBorder="1" applyAlignment="1">
      <alignment horizontal="center" vertical="center" wrapText="1"/>
    </xf>
    <xf numFmtId="0" fontId="15" fillId="0" borderId="0" xfId="0" applyFont="1" applyFill="1" applyBorder="1" applyAlignment="1" applyProtection="1">
      <alignment horizontal="left"/>
    </xf>
    <xf numFmtId="0" fontId="0" fillId="0" borderId="44" xfId="0" applyFill="1" applyBorder="1"/>
    <xf numFmtId="0" fontId="0" fillId="0" borderId="0" xfId="0" applyFill="1" applyBorder="1"/>
    <xf numFmtId="0" fontId="48" fillId="0" borderId="0" xfId="0" applyFont="1" applyFill="1" applyBorder="1"/>
    <xf numFmtId="0" fontId="51" fillId="0" borderId="0" xfId="3" applyFont="1" applyFill="1" applyBorder="1"/>
    <xf numFmtId="0" fontId="50" fillId="0" borderId="0" xfId="0" applyFont="1" applyFill="1" applyBorder="1"/>
    <xf numFmtId="0" fontId="47" fillId="0" borderId="0" xfId="3" applyFill="1" applyBorder="1" applyAlignment="1">
      <alignment horizontal="left"/>
    </xf>
    <xf numFmtId="0" fontId="0" fillId="0" borderId="0" xfId="0" applyFill="1"/>
    <xf numFmtId="0" fontId="0" fillId="0" borderId="17" xfId="0" applyFill="1" applyBorder="1"/>
    <xf numFmtId="0" fontId="0" fillId="0" borderId="38" xfId="0" applyFill="1" applyBorder="1"/>
    <xf numFmtId="0" fontId="0" fillId="0" borderId="29" xfId="0" applyFill="1" applyBorder="1"/>
    <xf numFmtId="0" fontId="0" fillId="0" borderId="31" xfId="0" applyFill="1" applyBorder="1"/>
    <xf numFmtId="0" fontId="0" fillId="0" borderId="1" xfId="0" applyBorder="1" applyProtection="1"/>
    <xf numFmtId="0" fontId="21" fillId="9" borderId="1" xfId="1" applyFont="1" applyFill="1" applyBorder="1" applyAlignment="1" applyProtection="1">
      <alignment horizontal="center" vertical="center" wrapText="1"/>
    </xf>
    <xf numFmtId="0" fontId="0" fillId="0" borderId="0" xfId="0" applyBorder="1" applyProtection="1">
      <protection locked="0"/>
    </xf>
    <xf numFmtId="0" fontId="0" fillId="11" borderId="0" xfId="0" applyFill="1" applyBorder="1" applyProtection="1">
      <protection locked="0"/>
    </xf>
    <xf numFmtId="0" fontId="14" fillId="8"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center" vertical="center" wrapText="1"/>
    </xf>
    <xf numFmtId="2" fontId="31" fillId="0" borderId="9" xfId="2" applyNumberFormat="1" applyFont="1" applyFill="1" applyBorder="1" applyAlignment="1" applyProtection="1">
      <alignment horizontal="center" vertical="center" wrapText="1"/>
      <protection locked="0"/>
    </xf>
    <xf numFmtId="2" fontId="31" fillId="0" borderId="1" xfId="2" applyNumberFormat="1" applyFont="1" applyFill="1" applyBorder="1" applyAlignment="1" applyProtection="1">
      <alignment horizontal="center" vertical="center" wrapText="1"/>
      <protection locked="0"/>
    </xf>
    <xf numFmtId="2" fontId="31" fillId="0" borderId="14" xfId="2" applyNumberFormat="1" applyFont="1" applyFill="1" applyBorder="1" applyAlignment="1" applyProtection="1">
      <alignment horizontal="center" vertical="center" wrapText="1"/>
      <protection locked="0"/>
    </xf>
    <xf numFmtId="2" fontId="9" fillId="17" borderId="9" xfId="2" applyNumberFormat="1" applyFont="1" applyFill="1" applyBorder="1" applyAlignment="1" applyProtection="1">
      <alignment horizontal="center" vertical="center" wrapText="1"/>
    </xf>
    <xf numFmtId="2" fontId="9" fillId="17" borderId="1" xfId="2" applyNumberFormat="1" applyFont="1" applyFill="1" applyBorder="1" applyAlignment="1" applyProtection="1">
      <alignment horizontal="center" vertical="center" wrapText="1"/>
    </xf>
    <xf numFmtId="2" fontId="9" fillId="17" borderId="14" xfId="2" applyNumberFormat="1" applyFont="1" applyFill="1" applyBorder="1" applyAlignment="1" applyProtection="1">
      <alignment horizontal="center" vertical="center" wrapText="1"/>
    </xf>
    <xf numFmtId="2" fontId="31" fillId="17" borderId="9" xfId="2" applyNumberFormat="1" applyFont="1" applyFill="1" applyBorder="1" applyAlignment="1" applyProtection="1">
      <alignment horizontal="center" vertical="center" wrapText="1"/>
    </xf>
    <xf numFmtId="2" fontId="31" fillId="17" borderId="1" xfId="2" applyNumberFormat="1" applyFont="1" applyFill="1" applyBorder="1" applyAlignment="1" applyProtection="1">
      <alignment horizontal="center" vertical="center" wrapText="1"/>
    </xf>
    <xf numFmtId="2" fontId="31" fillId="0" borderId="9" xfId="2" applyNumberFormat="1" applyFont="1" applyFill="1" applyBorder="1" applyAlignment="1" applyProtection="1">
      <alignment horizontal="center" vertical="center" wrapText="1"/>
      <protection locked="0"/>
    </xf>
    <xf numFmtId="2" fontId="31" fillId="0" borderId="1" xfId="2" applyNumberFormat="1" applyFont="1" applyFill="1" applyBorder="1" applyAlignment="1" applyProtection="1">
      <alignment horizontal="center" vertical="center" wrapText="1"/>
      <protection locked="0"/>
    </xf>
    <xf numFmtId="2" fontId="31" fillId="0" borderId="14" xfId="2" applyNumberFormat="1" applyFont="1" applyFill="1" applyBorder="1" applyAlignment="1" applyProtection="1">
      <alignment horizontal="center" vertical="center" wrapText="1"/>
      <protection locked="0"/>
    </xf>
    <xf numFmtId="0" fontId="31" fillId="10" borderId="44" xfId="0" applyFont="1" applyFill="1" applyBorder="1" applyAlignment="1" applyProtection="1">
      <alignment horizontal="center" vertical="center" wrapText="1"/>
    </xf>
    <xf numFmtId="0" fontId="6" fillId="0" borderId="51" xfId="1" applyFont="1" applyBorder="1" applyAlignment="1" applyProtection="1">
      <alignment horizontal="center" vertical="center" wrapText="1"/>
      <protection locked="0"/>
    </xf>
    <xf numFmtId="0" fontId="6" fillId="0" borderId="19" xfId="1" applyFont="1" applyBorder="1" applyAlignment="1" applyProtection="1">
      <alignment horizontal="center" vertical="center" wrapText="1"/>
      <protection locked="0"/>
    </xf>
    <xf numFmtId="0" fontId="6" fillId="0" borderId="0" xfId="1" applyBorder="1" applyProtection="1"/>
    <xf numFmtId="0" fontId="6" fillId="0" borderId="1" xfId="1" applyFont="1" applyFill="1" applyBorder="1" applyAlignment="1" applyProtection="1">
      <alignment vertical="center" wrapText="1"/>
      <protection locked="0"/>
    </xf>
    <xf numFmtId="0" fontId="6" fillId="0" borderId="1" xfId="1" applyFont="1" applyBorder="1" applyAlignment="1" applyProtection="1">
      <alignment horizontal="justify" vertical="center" wrapText="1"/>
      <protection locked="0"/>
    </xf>
    <xf numFmtId="0" fontId="6" fillId="0" borderId="9" xfId="1" applyFont="1" applyBorder="1" applyAlignment="1" applyProtection="1">
      <alignment vertical="top" wrapText="1"/>
      <protection locked="0"/>
    </xf>
    <xf numFmtId="0" fontId="24" fillId="0" borderId="14" xfId="1" applyFont="1" applyBorder="1" applyAlignment="1" applyProtection="1">
      <alignment vertical="center" wrapText="1"/>
      <protection locked="0"/>
    </xf>
    <xf numFmtId="0" fontId="58" fillId="0" borderId="14" xfId="1" applyFont="1" applyFill="1" applyBorder="1" applyAlignment="1" applyProtection="1">
      <alignment horizontal="center" vertical="center" wrapText="1"/>
      <protection locked="0"/>
    </xf>
    <xf numFmtId="0" fontId="31" fillId="0" borderId="1" xfId="1" applyFont="1" applyFill="1" applyBorder="1" applyAlignment="1" applyProtection="1">
      <alignment horizontal="center" vertical="center" wrapText="1"/>
      <protection locked="0"/>
    </xf>
    <xf numFmtId="0" fontId="31" fillId="0" borderId="14" xfId="1" applyFont="1" applyFill="1" applyBorder="1" applyAlignment="1" applyProtection="1">
      <alignment horizontal="center" vertical="center" wrapText="1"/>
      <protection locked="0"/>
    </xf>
    <xf numFmtId="0" fontId="24" fillId="0" borderId="9" xfId="1" applyFont="1" applyBorder="1" applyAlignment="1" applyProtection="1">
      <alignment vertical="center" wrapText="1"/>
      <protection locked="0"/>
    </xf>
    <xf numFmtId="0" fontId="6" fillId="0" borderId="40" xfId="1" applyFont="1" applyBorder="1" applyAlignment="1" applyProtection="1">
      <alignment horizontal="center" vertical="center" wrapText="1"/>
      <protection locked="0"/>
    </xf>
    <xf numFmtId="0" fontId="6" fillId="0" borderId="63" xfId="1" applyFont="1" applyBorder="1" applyAlignment="1" applyProtection="1">
      <alignment horizontal="center" vertical="center" wrapText="1"/>
      <protection locked="0"/>
    </xf>
    <xf numFmtId="0" fontId="6" fillId="0" borderId="63" xfId="1" applyFont="1" applyBorder="1" applyAlignment="1" applyProtection="1">
      <alignment vertical="center" wrapText="1"/>
      <protection locked="0"/>
    </xf>
    <xf numFmtId="0" fontId="6" fillId="0" borderId="61" xfId="1" applyFont="1" applyBorder="1" applyAlignment="1" applyProtection="1">
      <alignment horizontal="center" vertical="center" wrapText="1"/>
      <protection locked="0"/>
    </xf>
    <xf numFmtId="0" fontId="6" fillId="6" borderId="63" xfId="0" applyFont="1" applyFill="1" applyBorder="1" applyAlignment="1">
      <alignment horizontal="center" vertical="center" wrapText="1"/>
    </xf>
    <xf numFmtId="0" fontId="31" fillId="0" borderId="63" xfId="1" applyFont="1" applyFill="1" applyBorder="1" applyAlignment="1" applyProtection="1">
      <alignment horizontal="center" vertical="center" wrapText="1"/>
      <protection locked="0"/>
    </xf>
    <xf numFmtId="0" fontId="9" fillId="0" borderId="63" xfId="1" applyFont="1" applyFill="1" applyBorder="1" applyAlignment="1" applyProtection="1">
      <alignment horizontal="center" vertical="center" wrapText="1"/>
    </xf>
    <xf numFmtId="1" fontId="9" fillId="17" borderId="63" xfId="2" applyNumberFormat="1" applyFont="1" applyFill="1" applyBorder="1" applyAlignment="1" applyProtection="1">
      <alignment horizontal="center" vertical="center" wrapText="1"/>
    </xf>
    <xf numFmtId="2" fontId="9" fillId="17" borderId="63" xfId="2" applyNumberFormat="1" applyFont="1" applyFill="1" applyBorder="1" applyAlignment="1" applyProtection="1">
      <alignment horizontal="center" vertical="center" wrapText="1"/>
    </xf>
    <xf numFmtId="2" fontId="31" fillId="0" borderId="63" xfId="2" applyNumberFormat="1" applyFont="1" applyFill="1" applyBorder="1" applyAlignment="1" applyProtection="1">
      <alignment horizontal="center" vertical="center" wrapText="1"/>
      <protection locked="0"/>
    </xf>
    <xf numFmtId="1" fontId="6" fillId="17" borderId="63" xfId="1" applyNumberFormat="1" applyFont="1" applyFill="1" applyBorder="1" applyAlignment="1">
      <alignment horizontal="center" vertical="center" wrapText="1"/>
    </xf>
    <xf numFmtId="2" fontId="9" fillId="18" borderId="63" xfId="2" applyNumberFormat="1" applyFont="1" applyFill="1" applyBorder="1" applyAlignment="1" applyProtection="1">
      <alignment horizontal="center" vertical="center" wrapText="1"/>
    </xf>
    <xf numFmtId="0" fontId="6" fillId="17" borderId="63" xfId="1" applyFont="1" applyFill="1" applyBorder="1" applyAlignment="1">
      <alignment horizontal="center" vertical="center" wrapText="1"/>
    </xf>
    <xf numFmtId="0" fontId="6" fillId="0" borderId="63" xfId="1" applyFont="1" applyBorder="1" applyAlignment="1">
      <alignment horizontal="center" vertical="center" wrapText="1"/>
    </xf>
    <xf numFmtId="0" fontId="6" fillId="0" borderId="63" xfId="0" applyFont="1" applyBorder="1" applyAlignment="1" applyProtection="1">
      <alignment horizontal="center" vertical="center" wrapText="1"/>
      <protection locked="0"/>
    </xf>
    <xf numFmtId="14" fontId="6" fillId="0" borderId="63" xfId="1" applyNumberFormat="1" applyFont="1" applyBorder="1" applyAlignment="1" applyProtection="1">
      <alignment horizontal="center" vertical="center" wrapText="1"/>
      <protection locked="0"/>
    </xf>
    <xf numFmtId="0" fontId="29" fillId="0" borderId="63" xfId="1" applyFont="1" applyBorder="1" applyAlignment="1" applyProtection="1">
      <alignment horizontal="center" vertical="center" wrapText="1"/>
      <protection locked="0"/>
    </xf>
    <xf numFmtId="0" fontId="6" fillId="0" borderId="63" xfId="0" applyFont="1" applyBorder="1" applyAlignment="1" applyProtection="1">
      <alignment horizontal="center" vertical="center"/>
      <protection locked="0"/>
    </xf>
    <xf numFmtId="0" fontId="6" fillId="0" borderId="9" xfId="1" applyFont="1" applyBorder="1" applyAlignment="1" applyProtection="1">
      <alignment horizontal="justify" vertical="center" wrapText="1"/>
      <protection locked="0"/>
    </xf>
    <xf numFmtId="0" fontId="6" fillId="0" borderId="14" xfId="1" applyFont="1" applyBorder="1" applyAlignment="1" applyProtection="1">
      <alignment horizontal="justify" vertical="center" wrapText="1"/>
      <protection locked="0"/>
    </xf>
    <xf numFmtId="0" fontId="6" fillId="11" borderId="0" xfId="1" applyFill="1" applyAlignment="1">
      <alignment wrapText="1"/>
    </xf>
    <xf numFmtId="0" fontId="16" fillId="15" borderId="1" xfId="0" applyFont="1" applyFill="1" applyBorder="1" applyAlignment="1">
      <alignment horizontal="center" wrapText="1"/>
    </xf>
    <xf numFmtId="0" fontId="16" fillId="14" borderId="1" xfId="0" applyFont="1" applyFill="1" applyBorder="1" applyAlignment="1">
      <alignment horizontal="center" wrapText="1"/>
    </xf>
    <xf numFmtId="0" fontId="16" fillId="12" borderId="1" xfId="0" applyFont="1" applyFill="1" applyBorder="1" applyAlignment="1">
      <alignment horizontal="center"/>
    </xf>
    <xf numFmtId="0" fontId="16" fillId="12" borderId="1" xfId="0" applyFont="1" applyFill="1" applyBorder="1" applyAlignment="1">
      <alignment horizontal="center" wrapText="1"/>
    </xf>
    <xf numFmtId="0" fontId="16" fillId="13" borderId="1" xfId="0" applyFont="1" applyFill="1" applyBorder="1" applyAlignment="1">
      <alignment horizontal="center"/>
    </xf>
    <xf numFmtId="0" fontId="16" fillId="13" borderId="14" xfId="0" applyFont="1" applyFill="1" applyBorder="1" applyAlignment="1">
      <alignment horizontal="center" wrapText="1"/>
    </xf>
    <xf numFmtId="0" fontId="16" fillId="13" borderId="14" xfId="0" applyFont="1" applyFill="1" applyBorder="1" applyAlignment="1">
      <alignment horizontal="center"/>
    </xf>
    <xf numFmtId="0" fontId="14" fillId="0" borderId="0" xfId="0" applyFont="1" applyFill="1" applyBorder="1" applyAlignment="1">
      <alignment horizontal="center"/>
    </xf>
    <xf numFmtId="0" fontId="0" fillId="14" borderId="1" xfId="0" applyFill="1" applyBorder="1" applyAlignment="1">
      <alignment horizontal="center" wrapText="1"/>
    </xf>
    <xf numFmtId="0" fontId="0" fillId="12" borderId="1" xfId="0" applyFill="1" applyBorder="1" applyAlignment="1">
      <alignment horizontal="center" wrapText="1"/>
    </xf>
    <xf numFmtId="0" fontId="0" fillId="12" borderId="14" xfId="0" applyFill="1" applyBorder="1" applyAlignment="1">
      <alignment horizontal="center" wrapText="1"/>
    </xf>
    <xf numFmtId="0" fontId="0" fillId="13" borderId="14" xfId="0" applyFill="1" applyBorder="1" applyAlignment="1">
      <alignment horizontal="center" wrapText="1"/>
    </xf>
    <xf numFmtId="0" fontId="0" fillId="11" borderId="0" xfId="0" applyFill="1" applyBorder="1" applyAlignment="1">
      <alignment wrapText="1"/>
    </xf>
    <xf numFmtId="0" fontId="16" fillId="13" borderId="1" xfId="0" applyFont="1" applyFill="1" applyBorder="1" applyAlignment="1">
      <alignment horizontal="center" wrapText="1"/>
    </xf>
    <xf numFmtId="0" fontId="16" fillId="13" borderId="12" xfId="0" applyFont="1" applyFill="1" applyBorder="1" applyAlignment="1">
      <alignment horizontal="center" wrapText="1"/>
    </xf>
    <xf numFmtId="0" fontId="16" fillId="14" borderId="14" xfId="0" applyFont="1" applyFill="1" applyBorder="1" applyAlignment="1">
      <alignment horizontal="center" wrapText="1"/>
    </xf>
    <xf numFmtId="0" fontId="16" fillId="12" borderId="14" xfId="0" applyFont="1" applyFill="1" applyBorder="1" applyAlignment="1">
      <alignment horizontal="center" wrapText="1"/>
    </xf>
    <xf numFmtId="0" fontId="16" fillId="13" borderId="15" xfId="0" applyFont="1" applyFill="1" applyBorder="1" applyAlignment="1">
      <alignment horizontal="center" wrapText="1"/>
    </xf>
    <xf numFmtId="0" fontId="0" fillId="11" borderId="17" xfId="0" applyFill="1" applyBorder="1"/>
    <xf numFmtId="0" fontId="0" fillId="11" borderId="31" xfId="0" applyFill="1" applyBorder="1"/>
    <xf numFmtId="0" fontId="6" fillId="0" borderId="0" xfId="1" applyAlignment="1">
      <alignment wrapText="1"/>
    </xf>
    <xf numFmtId="0" fontId="14" fillId="11" borderId="0" xfId="0" applyFont="1" applyFill="1" applyBorder="1" applyAlignment="1">
      <alignment horizontal="center"/>
    </xf>
    <xf numFmtId="14" fontId="6" fillId="0" borderId="19" xfId="1" applyNumberFormat="1" applyFont="1" applyBorder="1" applyAlignment="1" applyProtection="1">
      <alignment horizontal="center" vertical="center" wrapText="1"/>
      <protection locked="0"/>
    </xf>
    <xf numFmtId="0" fontId="10" fillId="7" borderId="51" xfId="0" applyFont="1" applyFill="1" applyBorder="1" applyAlignment="1" applyProtection="1">
      <alignment horizontal="center" vertical="center" wrapText="1"/>
    </xf>
    <xf numFmtId="0" fontId="10" fillId="7" borderId="52" xfId="0" applyFont="1" applyFill="1" applyBorder="1" applyAlignment="1" applyProtection="1">
      <alignment horizontal="center" vertical="center" wrapText="1"/>
    </xf>
    <xf numFmtId="0" fontId="31" fillId="10" borderId="75" xfId="0" applyFont="1" applyFill="1" applyBorder="1" applyAlignment="1" applyProtection="1">
      <alignment vertical="center" wrapText="1"/>
    </xf>
    <xf numFmtId="0" fontId="9" fillId="5" borderId="67" xfId="0" applyFont="1" applyFill="1" applyBorder="1" applyAlignment="1" applyProtection="1">
      <alignment horizontal="center" vertical="center" wrapText="1"/>
    </xf>
    <xf numFmtId="0" fontId="6" fillId="0" borderId="24" xfId="1" applyFont="1" applyBorder="1" applyAlignment="1" applyProtection="1">
      <alignment horizontal="center" vertical="center" wrapText="1"/>
      <protection locked="0"/>
    </xf>
    <xf numFmtId="0" fontId="9" fillId="8" borderId="37" xfId="1" applyFont="1" applyFill="1" applyBorder="1" applyAlignment="1" applyProtection="1">
      <alignment horizontal="center" vertical="center" wrapText="1"/>
    </xf>
    <xf numFmtId="0" fontId="9" fillId="8" borderId="52" xfId="1" applyFont="1" applyFill="1" applyBorder="1" applyAlignment="1" applyProtection="1">
      <alignment horizontal="center" vertical="center" wrapText="1"/>
    </xf>
    <xf numFmtId="0" fontId="6" fillId="0" borderId="16" xfId="1" applyFont="1" applyBorder="1" applyAlignment="1" applyProtection="1">
      <alignment horizontal="center" vertical="center" wrapText="1"/>
      <protection locked="0"/>
    </xf>
    <xf numFmtId="0" fontId="6" fillId="0" borderId="37" xfId="1" applyFont="1" applyBorder="1" applyAlignment="1" applyProtection="1">
      <alignment horizontal="center" vertical="center" wrapText="1"/>
      <protection locked="0"/>
    </xf>
    <xf numFmtId="0" fontId="6" fillId="0" borderId="52" xfId="1" applyFont="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xf>
    <xf numFmtId="14" fontId="6" fillId="0" borderId="49" xfId="1" applyNumberFormat="1" applyFont="1" applyBorder="1" applyAlignment="1" applyProtection="1">
      <alignment horizontal="center" vertical="center" wrapText="1"/>
      <protection locked="0"/>
    </xf>
    <xf numFmtId="0" fontId="9" fillId="10" borderId="60" xfId="1" applyFont="1" applyFill="1" applyBorder="1" applyAlignment="1">
      <alignment vertical="center" wrapText="1"/>
    </xf>
    <xf numFmtId="0" fontId="9" fillId="2" borderId="20"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5" borderId="76" xfId="0" applyFont="1" applyFill="1" applyBorder="1" applyAlignment="1" applyProtection="1">
      <alignment horizontal="center" vertical="center" wrapText="1"/>
    </xf>
    <xf numFmtId="0" fontId="31" fillId="0" borderId="5" xfId="1" applyFont="1" applyFill="1" applyBorder="1" applyAlignment="1" applyProtection="1">
      <alignment horizontal="center" vertical="center" wrapText="1"/>
      <protection locked="0"/>
    </xf>
    <xf numFmtId="0" fontId="31" fillId="0" borderId="64" xfId="1" applyFont="1" applyFill="1" applyBorder="1" applyAlignment="1" applyProtection="1">
      <alignment horizontal="center" vertical="center" wrapText="1"/>
      <protection locked="0"/>
    </xf>
    <xf numFmtId="0" fontId="31" fillId="0" borderId="21" xfId="1" applyFont="1" applyFill="1" applyBorder="1" applyAlignment="1" applyProtection="1">
      <alignment horizontal="center" vertical="center" wrapText="1"/>
      <protection locked="0"/>
    </xf>
    <xf numFmtId="0" fontId="31" fillId="0" borderId="45" xfId="1" applyFont="1" applyFill="1" applyBorder="1" applyAlignment="1" applyProtection="1">
      <alignment horizontal="center" vertical="center" wrapText="1"/>
      <protection locked="0"/>
    </xf>
    <xf numFmtId="0" fontId="9" fillId="10" borderId="13" xfId="1" applyFont="1" applyFill="1" applyBorder="1" applyAlignment="1" applyProtection="1">
      <alignment vertical="center" wrapText="1"/>
    </xf>
    <xf numFmtId="0" fontId="9" fillId="10" borderId="15" xfId="1" applyFont="1" applyFill="1" applyBorder="1" applyAlignment="1" applyProtection="1">
      <alignment vertical="center" wrapText="1"/>
    </xf>
    <xf numFmtId="0" fontId="6" fillId="0" borderId="8" xfId="1" applyFont="1" applyBorder="1" applyAlignment="1" applyProtection="1">
      <alignment vertical="center" wrapText="1"/>
      <protection locked="0"/>
    </xf>
    <xf numFmtId="0" fontId="6" fillId="0" borderId="11" xfId="1" applyFont="1" applyBorder="1" applyAlignment="1" applyProtection="1">
      <alignment vertical="center" wrapText="1"/>
      <protection locked="0"/>
    </xf>
    <xf numFmtId="0" fontId="6" fillId="0" borderId="10" xfId="1" applyFont="1" applyBorder="1" applyAlignment="1" applyProtection="1">
      <alignment vertical="center" wrapText="1"/>
      <protection locked="0"/>
    </xf>
    <xf numFmtId="0" fontId="35" fillId="0" borderId="12" xfId="1" applyFont="1" applyBorder="1" applyAlignment="1" applyProtection="1">
      <alignment vertical="center" wrapText="1"/>
      <protection locked="0"/>
    </xf>
    <xf numFmtId="0" fontId="6" fillId="0" borderId="13" xfId="1" applyFont="1" applyBorder="1" applyAlignment="1" applyProtection="1">
      <alignment vertical="center" wrapText="1"/>
      <protection locked="0"/>
    </xf>
    <xf numFmtId="0" fontId="6" fillId="0" borderId="12" xfId="1" applyFont="1" applyBorder="1" applyAlignment="1" applyProtection="1">
      <alignment vertical="center" wrapText="1"/>
      <protection locked="0"/>
    </xf>
    <xf numFmtId="0" fontId="6" fillId="0" borderId="12" xfId="1" applyFont="1" applyBorder="1" applyAlignment="1" applyProtection="1">
      <alignment horizontal="justify" vertical="center" wrapText="1"/>
      <protection locked="0"/>
    </xf>
    <xf numFmtId="0" fontId="6" fillId="0" borderId="15" xfId="1" applyFont="1" applyBorder="1" applyAlignment="1" applyProtection="1">
      <alignment vertical="center" wrapText="1"/>
      <protection locked="0"/>
    </xf>
    <xf numFmtId="0" fontId="6" fillId="0" borderId="40" xfId="1" applyFont="1" applyBorder="1" applyAlignment="1" applyProtection="1">
      <alignment horizontal="left" vertical="center" wrapText="1"/>
      <protection locked="0"/>
    </xf>
    <xf numFmtId="0" fontId="6" fillId="0" borderId="41" xfId="1" applyFont="1" applyBorder="1" applyAlignment="1" applyProtection="1">
      <alignment horizontal="center" vertical="center" wrapText="1"/>
      <protection locked="0"/>
    </xf>
    <xf numFmtId="0" fontId="6" fillId="0" borderId="62" xfId="1" applyFont="1" applyBorder="1" applyAlignment="1">
      <alignment horizontal="center" vertical="center" wrapText="1"/>
    </xf>
    <xf numFmtId="0" fontId="6" fillId="0" borderId="40" xfId="1" applyFont="1" applyBorder="1" applyAlignment="1" applyProtection="1">
      <alignment vertical="center" wrapText="1"/>
      <protection locked="0"/>
    </xf>
    <xf numFmtId="0" fontId="6" fillId="0" borderId="41" xfId="1" applyFont="1" applyBorder="1" applyAlignment="1" applyProtection="1">
      <alignment vertical="center" wrapText="1"/>
      <protection locked="0"/>
    </xf>
    <xf numFmtId="0" fontId="31" fillId="0" borderId="61" xfId="1" applyFont="1" applyFill="1" applyBorder="1" applyAlignment="1" applyProtection="1">
      <alignment horizontal="center" vertical="center" wrapText="1"/>
      <protection locked="0"/>
    </xf>
    <xf numFmtId="0" fontId="31" fillId="0" borderId="63" xfId="1" applyFont="1" applyFill="1" applyBorder="1" applyAlignment="1" applyProtection="1">
      <alignment horizontal="center" vertical="center" wrapText="1"/>
    </xf>
    <xf numFmtId="1" fontId="31" fillId="17" borderId="63" xfId="2" applyNumberFormat="1" applyFont="1" applyFill="1" applyBorder="1" applyAlignment="1" applyProtection="1">
      <alignment horizontal="center" vertical="center" wrapText="1"/>
    </xf>
    <xf numFmtId="2" fontId="31" fillId="17" borderId="63" xfId="2" applyNumberFormat="1" applyFont="1" applyFill="1" applyBorder="1" applyAlignment="1" applyProtection="1">
      <alignment horizontal="center" vertical="center" wrapText="1"/>
    </xf>
    <xf numFmtId="2" fontId="31" fillId="17" borderId="41" xfId="2" applyNumberFormat="1" applyFont="1" applyFill="1" applyBorder="1" applyAlignment="1" applyProtection="1">
      <alignment horizontal="center" vertical="center" wrapText="1"/>
    </xf>
    <xf numFmtId="1" fontId="8" fillId="17" borderId="61" xfId="1" applyNumberFormat="1" applyFont="1" applyFill="1" applyBorder="1" applyAlignment="1">
      <alignment horizontal="center" vertical="center" wrapText="1"/>
    </xf>
    <xf numFmtId="0" fontId="8" fillId="17" borderId="63" xfId="1" applyFont="1" applyFill="1" applyBorder="1" applyAlignment="1">
      <alignment horizontal="center" vertical="center" wrapText="1"/>
    </xf>
    <xf numFmtId="0" fontId="8" fillId="17" borderId="62" xfId="1" applyFont="1" applyFill="1" applyBorder="1" applyAlignment="1">
      <alignment horizontal="center" vertical="center" wrapText="1"/>
    </xf>
    <xf numFmtId="0" fontId="8" fillId="0" borderId="40" xfId="1" applyFont="1" applyBorder="1" applyAlignment="1">
      <alignment horizontal="center" vertical="center" wrapText="1"/>
    </xf>
    <xf numFmtId="0" fontId="8" fillId="0" borderId="41" xfId="1" applyFont="1" applyBorder="1" applyAlignment="1">
      <alignment horizontal="center" vertical="center" wrapText="1"/>
    </xf>
    <xf numFmtId="0" fontId="6" fillId="0" borderId="72" xfId="1" applyFont="1" applyBorder="1" applyAlignment="1">
      <alignment horizontal="center" vertical="center" wrapText="1"/>
    </xf>
    <xf numFmtId="0" fontId="6" fillId="0" borderId="63" xfId="1" applyFont="1" applyBorder="1" applyAlignment="1" applyProtection="1">
      <alignment horizontal="justify" vertical="center" wrapText="1"/>
      <protection locked="0"/>
    </xf>
    <xf numFmtId="14" fontId="6" fillId="0" borderId="41" xfId="1" applyNumberFormat="1" applyFont="1" applyBorder="1" applyAlignment="1" applyProtection="1">
      <alignment horizontal="center" vertical="center" wrapText="1"/>
      <protection locked="0"/>
    </xf>
    <xf numFmtId="1" fontId="8" fillId="17" borderId="63" xfId="1" applyNumberFormat="1" applyFont="1" applyFill="1" applyBorder="1" applyAlignment="1">
      <alignment horizontal="center" vertical="center" wrapText="1"/>
    </xf>
    <xf numFmtId="0" fontId="56" fillId="19" borderId="10" xfId="0" applyFont="1" applyFill="1" applyBorder="1" applyAlignment="1" applyProtection="1">
      <alignment vertical="top" wrapText="1"/>
      <protection locked="0"/>
    </xf>
    <xf numFmtId="0" fontId="6" fillId="0" borderId="51" xfId="1" applyFont="1" applyBorder="1" applyAlignment="1" applyProtection="1">
      <alignment vertical="center" wrapText="1"/>
      <protection locked="0"/>
    </xf>
    <xf numFmtId="0" fontId="6" fillId="0" borderId="23" xfId="1" applyFont="1" applyBorder="1" applyAlignment="1">
      <alignment horizontal="center" vertical="center" wrapText="1"/>
    </xf>
    <xf numFmtId="0" fontId="6" fillId="0" borderId="16" xfId="1" applyFont="1" applyBorder="1" applyAlignment="1" applyProtection="1">
      <alignment vertical="center" wrapText="1"/>
      <protection locked="0"/>
    </xf>
    <xf numFmtId="0" fontId="6" fillId="0" borderId="49" xfId="1" applyFont="1" applyBorder="1" applyAlignment="1" applyProtection="1">
      <alignment vertical="center" wrapText="1"/>
      <protection locked="0"/>
    </xf>
    <xf numFmtId="0" fontId="31" fillId="0" borderId="24" xfId="1" applyFont="1" applyFill="1" applyBorder="1" applyAlignment="1" applyProtection="1">
      <alignment horizontal="center" vertical="center" wrapText="1"/>
      <protection locked="0"/>
    </xf>
    <xf numFmtId="0" fontId="31" fillId="0" borderId="19" xfId="1" applyFont="1" applyFill="1" applyBorder="1" applyAlignment="1" applyProtection="1">
      <alignment horizontal="center" vertical="center" wrapText="1"/>
    </xf>
    <xf numFmtId="1" fontId="31" fillId="17" borderId="19" xfId="2" applyNumberFormat="1" applyFont="1" applyFill="1" applyBorder="1" applyAlignment="1" applyProtection="1">
      <alignment horizontal="center" vertical="center" wrapText="1"/>
    </xf>
    <xf numFmtId="2" fontId="31" fillId="17" borderId="19" xfId="2" applyNumberFormat="1" applyFont="1" applyFill="1" applyBorder="1" applyAlignment="1" applyProtection="1">
      <alignment horizontal="center" vertical="center" wrapText="1"/>
    </xf>
    <xf numFmtId="2" fontId="31" fillId="0" borderId="19" xfId="2" applyNumberFormat="1" applyFont="1" applyFill="1" applyBorder="1" applyAlignment="1" applyProtection="1">
      <alignment horizontal="center" vertical="center" wrapText="1"/>
      <protection locked="0"/>
    </xf>
    <xf numFmtId="1" fontId="8" fillId="17" borderId="19" xfId="1" applyNumberFormat="1" applyFont="1" applyFill="1" applyBorder="1" applyAlignment="1">
      <alignment horizontal="center" vertical="center" wrapText="1"/>
    </xf>
    <xf numFmtId="0" fontId="8" fillId="17" borderId="19" xfId="1" applyFont="1" applyFill="1" applyBorder="1" applyAlignment="1">
      <alignment horizontal="center" vertical="center" wrapText="1"/>
    </xf>
    <xf numFmtId="0" fontId="8" fillId="17" borderId="23" xfId="1" applyFont="1" applyFill="1" applyBorder="1" applyAlignment="1">
      <alignment horizontal="center" vertical="center" wrapText="1"/>
    </xf>
    <xf numFmtId="0" fontId="8" fillId="0" borderId="16" xfId="1" applyFont="1" applyBorder="1" applyAlignment="1">
      <alignment horizontal="center" vertical="center" wrapText="1"/>
    </xf>
    <xf numFmtId="0" fontId="8" fillId="0" borderId="49"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19" xfId="1" applyFont="1" applyBorder="1" applyAlignment="1" applyProtection="1">
      <alignment horizontal="justify" vertical="center" wrapText="1"/>
      <protection locked="0"/>
    </xf>
    <xf numFmtId="0" fontId="35" fillId="0" borderId="15" xfId="1" applyFont="1" applyBorder="1" applyAlignment="1" applyProtection="1">
      <alignment vertical="center" wrapText="1"/>
      <protection locked="0"/>
    </xf>
    <xf numFmtId="0" fontId="6" fillId="0" borderId="15" xfId="1" applyFont="1" applyFill="1" applyBorder="1" applyAlignment="1" applyProtection="1">
      <alignment vertical="center" wrapText="1"/>
      <protection locked="0"/>
    </xf>
    <xf numFmtId="0" fontId="6" fillId="0" borderId="41" xfId="1" applyFont="1" applyBorder="1" applyAlignment="1" applyProtection="1">
      <alignment horizontal="justify" vertical="center" wrapText="1"/>
      <protection locked="0"/>
    </xf>
    <xf numFmtId="0" fontId="6" fillId="0" borderId="10" xfId="1" applyFont="1" applyBorder="1" applyAlignment="1" applyProtection="1">
      <alignment horizontal="justify" vertical="center" wrapText="1"/>
      <protection locked="0"/>
    </xf>
    <xf numFmtId="0" fontId="6" fillId="0" borderId="15" xfId="1" applyFont="1" applyBorder="1" applyAlignment="1" applyProtection="1">
      <alignment horizontal="justify" vertical="center" wrapText="1"/>
      <protection locked="0"/>
    </xf>
    <xf numFmtId="0" fontId="6" fillId="0" borderId="41" xfId="1" applyFont="1" applyFill="1" applyBorder="1" applyAlignment="1" applyProtection="1">
      <alignment horizontal="center" vertical="center" wrapText="1"/>
      <protection locked="0"/>
    </xf>
    <xf numFmtId="0" fontId="6" fillId="0" borderId="40" xfId="1" applyFont="1" applyFill="1" applyBorder="1" applyAlignment="1" applyProtection="1">
      <alignment horizontal="center" vertical="center" wrapText="1"/>
      <protection locked="0"/>
    </xf>
    <xf numFmtId="0" fontId="6" fillId="0" borderId="63" xfId="1" applyFont="1" applyFill="1" applyBorder="1" applyAlignment="1" applyProtection="1">
      <alignment horizontal="center" vertical="center" wrapText="1"/>
      <protection locked="0"/>
    </xf>
    <xf numFmtId="0" fontId="6" fillId="0" borderId="63" xfId="1" applyFont="1" applyFill="1" applyBorder="1" applyAlignment="1" applyProtection="1">
      <alignment vertical="center" wrapText="1"/>
      <protection locked="0"/>
    </xf>
    <xf numFmtId="0" fontId="6" fillId="0" borderId="61" xfId="1" applyFont="1" applyFill="1" applyBorder="1" applyAlignment="1" applyProtection="1">
      <alignment horizontal="center" vertical="center" wrapText="1"/>
      <protection locked="0"/>
    </xf>
    <xf numFmtId="0" fontId="6" fillId="0" borderId="40" xfId="1" applyFont="1" applyFill="1" applyBorder="1" applyAlignment="1" applyProtection="1">
      <alignment vertical="center" wrapText="1"/>
      <protection locked="0"/>
    </xf>
    <xf numFmtId="0" fontId="6" fillId="0" borderId="41" xfId="1" applyFont="1" applyFill="1" applyBorder="1" applyAlignment="1" applyProtection="1">
      <alignment vertical="center" wrapText="1"/>
      <protection locked="0"/>
    </xf>
    <xf numFmtId="0" fontId="6" fillId="0" borderId="63" xfId="1" applyFont="1" applyFill="1" applyBorder="1" applyAlignment="1" applyProtection="1">
      <alignment horizontal="justify" vertical="center" wrapText="1"/>
      <protection locked="0"/>
    </xf>
    <xf numFmtId="14" fontId="6" fillId="0" borderId="63" xfId="1" applyNumberFormat="1" applyFont="1" applyFill="1" applyBorder="1" applyAlignment="1" applyProtection="1">
      <alignment horizontal="center" vertical="center" wrapText="1"/>
      <protection locked="0"/>
    </xf>
    <xf numFmtId="14" fontId="6" fillId="0" borderId="41" xfId="1" applyNumberFormat="1" applyFont="1" applyFill="1" applyBorder="1" applyAlignment="1" applyProtection="1">
      <alignment horizontal="center" vertical="center" wrapText="1"/>
      <protection locked="0"/>
    </xf>
    <xf numFmtId="0" fontId="6" fillId="0" borderId="14" xfId="1" applyFont="1" applyFill="1" applyBorder="1" applyAlignment="1" applyProtection="1">
      <alignment vertical="center" wrapText="1"/>
      <protection locked="0"/>
    </xf>
    <xf numFmtId="0" fontId="6"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protection locked="0"/>
    </xf>
    <xf numFmtId="0" fontId="6" fillId="0" borderId="0" xfId="1" applyFont="1" applyFill="1" applyBorder="1" applyAlignment="1" applyProtection="1">
      <alignment vertical="center" wrapText="1"/>
      <protection locked="0"/>
    </xf>
    <xf numFmtId="0" fontId="6" fillId="0" borderId="0" xfId="1" applyFont="1" applyFill="1" applyBorder="1" applyAlignment="1">
      <alignment horizontal="center" vertical="center" wrapText="1"/>
    </xf>
    <xf numFmtId="0" fontId="16" fillId="0" borderId="0" xfId="1" applyFont="1" applyFill="1" applyBorder="1" applyAlignment="1" applyProtection="1">
      <alignment vertical="center" wrapText="1"/>
      <protection locked="0"/>
    </xf>
    <xf numFmtId="0" fontId="8" fillId="0" borderId="0" xfId="1" applyFont="1" applyFill="1" applyBorder="1" applyAlignment="1">
      <alignment horizontal="center" vertical="center" wrapText="1"/>
    </xf>
    <xf numFmtId="0" fontId="16" fillId="0" borderId="0" xfId="1" applyFont="1" applyFill="1" applyBorder="1" applyAlignment="1" applyProtection="1">
      <alignment horizontal="justify" vertical="center" wrapText="1"/>
      <protection locked="0"/>
    </xf>
    <xf numFmtId="14" fontId="16" fillId="0" borderId="0" xfId="1" applyNumberFormat="1" applyFont="1" applyFill="1" applyBorder="1" applyAlignment="1" applyProtection="1">
      <alignment horizontal="center" vertical="center" wrapText="1"/>
      <protection locked="0"/>
    </xf>
    <xf numFmtId="0" fontId="17" fillId="0" borderId="0" xfId="1" applyFont="1" applyFill="1" applyBorder="1" applyAlignment="1" applyProtection="1">
      <alignment vertical="center" wrapText="1"/>
      <protection locked="0"/>
    </xf>
    <xf numFmtId="0" fontId="8" fillId="0" borderId="0" xfId="0" applyFont="1" applyFill="1" applyBorder="1" applyProtection="1">
      <protection locked="0"/>
    </xf>
    <xf numFmtId="0" fontId="6" fillId="11" borderId="9" xfId="1" applyFont="1" applyFill="1" applyBorder="1" applyAlignment="1" applyProtection="1">
      <alignment horizontal="justify" vertical="center" wrapText="1"/>
      <protection locked="0"/>
    </xf>
    <xf numFmtId="0" fontId="6" fillId="18" borderId="10" xfId="1" applyFont="1" applyFill="1" applyBorder="1" applyAlignment="1" applyProtection="1">
      <alignment vertical="center" wrapText="1"/>
      <protection locked="0"/>
    </xf>
    <xf numFmtId="9" fontId="6" fillId="11" borderId="1" xfId="1" applyNumberFormat="1" applyFont="1" applyFill="1" applyBorder="1" applyAlignment="1" applyProtection="1">
      <alignment horizontal="center" vertical="center" wrapText="1"/>
      <protection locked="0"/>
    </xf>
    <xf numFmtId="0" fontId="6" fillId="11" borderId="14" xfId="1" applyFont="1" applyFill="1" applyBorder="1" applyAlignment="1" applyProtection="1">
      <alignment horizontal="justify" vertical="center" wrapText="1"/>
      <protection locked="0"/>
    </xf>
    <xf numFmtId="0" fontId="6" fillId="11" borderId="1" xfId="1" applyFont="1" applyFill="1" applyBorder="1" applyAlignment="1" applyProtection="1">
      <alignment horizontal="center" vertical="center" wrapText="1"/>
      <protection locked="0"/>
    </xf>
    <xf numFmtId="0" fontId="6" fillId="11" borderId="9" xfId="1" applyFont="1" applyFill="1" applyBorder="1" applyAlignment="1" applyProtection="1">
      <alignment vertical="center" wrapText="1"/>
      <protection locked="0"/>
    </xf>
    <xf numFmtId="0" fontId="6" fillId="11" borderId="1" xfId="1" applyFont="1" applyFill="1" applyBorder="1" applyAlignment="1" applyProtection="1">
      <alignment vertical="center" wrapText="1"/>
      <protection locked="0"/>
    </xf>
    <xf numFmtId="0" fontId="6" fillId="11" borderId="14" xfId="1" applyFont="1" applyFill="1" applyBorder="1" applyAlignment="1" applyProtection="1">
      <alignment vertical="center" wrapText="1"/>
      <protection locked="0"/>
    </xf>
    <xf numFmtId="9" fontId="6" fillId="11" borderId="15" xfId="1" applyNumberFormat="1" applyFont="1" applyFill="1" applyBorder="1" applyAlignment="1" applyProtection="1">
      <alignment horizontal="center" vertical="center" wrapText="1"/>
      <protection locked="0"/>
    </xf>
    <xf numFmtId="0" fontId="6" fillId="11" borderId="10" xfId="1" applyFont="1" applyFill="1" applyBorder="1" applyAlignment="1" applyProtection="1">
      <alignment vertical="center" wrapText="1"/>
      <protection locked="0"/>
    </xf>
    <xf numFmtId="0" fontId="6" fillId="11" borderId="15" xfId="1" applyFont="1" applyFill="1" applyBorder="1" applyAlignment="1" applyProtection="1">
      <alignment vertical="center" wrapText="1"/>
      <protection locked="0"/>
    </xf>
    <xf numFmtId="0" fontId="6" fillId="11" borderId="12" xfId="1" applyFont="1" applyFill="1" applyBorder="1" applyAlignment="1" applyProtection="1">
      <alignment vertical="center" wrapText="1"/>
      <protection locked="0"/>
    </xf>
    <xf numFmtId="9" fontId="6" fillId="0" borderId="41" xfId="4" applyFont="1" applyBorder="1" applyAlignment="1" applyProtection="1">
      <alignment horizontal="center" vertical="center" wrapText="1"/>
      <protection locked="0"/>
    </xf>
    <xf numFmtId="0" fontId="6" fillId="0" borderId="51" xfId="1" applyFont="1" applyBorder="1" applyAlignment="1" applyProtection="1">
      <alignment horizontal="center" vertical="center" wrapText="1"/>
      <protection locked="0"/>
    </xf>
    <xf numFmtId="0" fontId="9" fillId="0" borderId="51" xfId="1" applyFont="1" applyBorder="1" applyAlignment="1" applyProtection="1">
      <alignment horizontal="justify" vertical="center" wrapText="1"/>
      <protection locked="0"/>
    </xf>
    <xf numFmtId="9" fontId="9" fillId="0" borderId="63" xfId="1" applyNumberFormat="1" applyFont="1" applyBorder="1" applyAlignment="1" applyProtection="1">
      <alignment horizontal="center" vertical="center" wrapText="1"/>
      <protection locked="0"/>
    </xf>
    <xf numFmtId="0" fontId="9" fillId="0" borderId="63" xfId="1" applyFont="1" applyBorder="1" applyAlignment="1" applyProtection="1">
      <alignment horizontal="left" vertical="center" wrapText="1"/>
      <protection locked="0"/>
    </xf>
    <xf numFmtId="0" fontId="6" fillId="0" borderId="51" xfId="1" applyFont="1" applyBorder="1" applyAlignment="1" applyProtection="1">
      <alignment horizontal="center" vertical="center" wrapText="1"/>
      <protection locked="0"/>
    </xf>
    <xf numFmtId="0" fontId="6" fillId="0" borderId="19" xfId="1" applyFont="1" applyBorder="1" applyAlignment="1" applyProtection="1">
      <alignment horizontal="center" vertical="center" wrapText="1"/>
      <protection locked="0"/>
    </xf>
    <xf numFmtId="0" fontId="6" fillId="0" borderId="41" xfId="1" applyFont="1" applyBorder="1" applyAlignment="1" applyProtection="1">
      <alignment horizontal="left" vertical="center" wrapText="1"/>
      <protection locked="0"/>
    </xf>
    <xf numFmtId="0" fontId="6" fillId="0" borderId="40" xfId="1" applyFont="1" applyBorder="1" applyAlignment="1" applyProtection="1">
      <alignment horizontal="left" vertical="center" wrapText="1"/>
      <protection locked="0"/>
    </xf>
    <xf numFmtId="0" fontId="6" fillId="0" borderId="51" xfId="1" applyBorder="1" applyAlignment="1" applyProtection="1">
      <alignment horizontal="justify" vertical="center" wrapText="1"/>
      <protection locked="0"/>
    </xf>
    <xf numFmtId="164" fontId="6" fillId="0" borderId="51" xfId="4" applyNumberFormat="1" applyFont="1" applyBorder="1" applyAlignment="1" applyProtection="1">
      <alignment horizontal="center" vertical="center" wrapText="1"/>
      <protection locked="0"/>
    </xf>
    <xf numFmtId="0" fontId="6" fillId="0" borderId="51" xfId="1" applyBorder="1" applyAlignment="1" applyProtection="1">
      <alignment horizontal="center" vertical="center" wrapText="1"/>
      <protection locked="0"/>
    </xf>
    <xf numFmtId="0" fontId="6" fillId="11" borderId="41" xfId="1" applyFont="1" applyFill="1" applyBorder="1" applyAlignment="1" applyProtection="1">
      <alignment horizontal="center" vertical="center" wrapText="1"/>
      <protection locked="0"/>
    </xf>
    <xf numFmtId="0" fontId="6" fillId="0" borderId="1" xfId="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24" fillId="0" borderId="9" xfId="1" applyFont="1" applyBorder="1" applyAlignment="1" applyProtection="1">
      <alignment horizontal="justify" vertical="center" wrapText="1"/>
      <protection locked="0"/>
    </xf>
    <xf numFmtId="0" fontId="9" fillId="0" borderId="63" xfId="0" applyFont="1" applyBorder="1" applyAlignment="1" applyProtection="1">
      <alignment horizontal="justify" vertical="center" wrapText="1"/>
      <protection locked="0"/>
    </xf>
    <xf numFmtId="0" fontId="6" fillId="0" borderId="41" xfId="0" applyFont="1" applyBorder="1" applyAlignment="1" applyProtection="1">
      <alignment horizontal="justify" vertical="center"/>
      <protection locked="0"/>
    </xf>
    <xf numFmtId="0" fontId="6" fillId="11" borderId="9" xfId="1" applyFill="1" applyBorder="1" applyAlignment="1" applyProtection="1">
      <alignment horizontal="justify" vertical="top" wrapText="1"/>
      <protection locked="0"/>
    </xf>
    <xf numFmtId="49" fontId="29" fillId="11" borderId="9" xfId="1" applyNumberFormat="1" applyFont="1" applyFill="1" applyBorder="1" applyAlignment="1" applyProtection="1">
      <alignment horizontal="center" vertical="center" wrapText="1"/>
      <protection locked="0"/>
    </xf>
    <xf numFmtId="0" fontId="6" fillId="11" borderId="1" xfId="1" applyFill="1" applyBorder="1" applyAlignment="1" applyProtection="1">
      <alignment horizontal="justify" vertical="top" wrapText="1"/>
      <protection locked="0"/>
    </xf>
    <xf numFmtId="49" fontId="29" fillId="11" borderId="1" xfId="1" applyNumberFormat="1" applyFont="1" applyFill="1" applyBorder="1" applyAlignment="1" applyProtection="1">
      <alignment horizontal="center" vertical="center" wrapText="1"/>
      <protection locked="0"/>
    </xf>
    <xf numFmtId="49" fontId="29" fillId="11" borderId="1" xfId="4" applyNumberFormat="1" applyFont="1" applyFill="1" applyBorder="1" applyAlignment="1" applyProtection="1">
      <alignment horizontal="center" vertical="center" wrapText="1"/>
      <protection locked="0"/>
    </xf>
    <xf numFmtId="2" fontId="9" fillId="11" borderId="19" xfId="2" applyNumberFormat="1" applyFont="1" applyFill="1" applyBorder="1" applyAlignment="1" applyProtection="1">
      <alignment horizontal="center" vertical="center" wrapText="1"/>
    </xf>
    <xf numFmtId="2" fontId="9" fillId="11" borderId="9" xfId="2" applyNumberFormat="1"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protection locked="0"/>
    </xf>
    <xf numFmtId="0" fontId="6" fillId="11" borderId="1" xfId="0" applyFont="1" applyFill="1" applyBorder="1" applyAlignment="1" applyProtection="1">
      <alignment horizontal="center"/>
      <protection locked="0"/>
    </xf>
    <xf numFmtId="0" fontId="31" fillId="11" borderId="14" xfId="1" applyFont="1" applyFill="1" applyBorder="1" applyAlignment="1" applyProtection="1">
      <alignment horizontal="center" vertical="center" wrapText="1"/>
      <protection locked="0"/>
    </xf>
    <xf numFmtId="0" fontId="9" fillId="11" borderId="14" xfId="1" applyFont="1" applyFill="1" applyBorder="1" applyAlignment="1" applyProtection="1">
      <alignment horizontal="center" vertical="center" wrapText="1"/>
    </xf>
    <xf numFmtId="1" fontId="9" fillId="11" borderId="14" xfId="2" applyNumberFormat="1" applyFont="1" applyFill="1" applyBorder="1" applyAlignment="1" applyProtection="1">
      <alignment horizontal="center" vertical="center" wrapText="1"/>
    </xf>
    <xf numFmtId="2" fontId="9" fillId="11" borderId="14" xfId="2" applyNumberFormat="1" applyFont="1" applyFill="1" applyBorder="1" applyAlignment="1" applyProtection="1">
      <alignment horizontal="center" vertical="center" wrapText="1"/>
    </xf>
    <xf numFmtId="2" fontId="31" fillId="11" borderId="14" xfId="2" applyNumberFormat="1" applyFont="1" applyFill="1" applyBorder="1" applyAlignment="1" applyProtection="1">
      <alignment horizontal="center" vertical="center" wrapText="1"/>
      <protection locked="0"/>
    </xf>
    <xf numFmtId="0" fontId="31" fillId="11" borderId="9" xfId="1" applyFont="1" applyFill="1" applyBorder="1" applyAlignment="1" applyProtection="1">
      <alignment horizontal="center" vertical="center" wrapText="1"/>
      <protection locked="0"/>
    </xf>
    <xf numFmtId="0" fontId="9" fillId="11" borderId="9" xfId="1" applyFont="1" applyFill="1" applyBorder="1" applyAlignment="1" applyProtection="1">
      <alignment horizontal="center" vertical="center" wrapText="1"/>
    </xf>
    <xf numFmtId="1" fontId="9" fillId="11" borderId="9" xfId="2" applyNumberFormat="1" applyFont="1" applyFill="1" applyBorder="1" applyAlignment="1" applyProtection="1">
      <alignment horizontal="center" vertical="center" wrapText="1"/>
    </xf>
    <xf numFmtId="2" fontId="31" fillId="11" borderId="9" xfId="2" applyNumberFormat="1" applyFont="1" applyFill="1" applyBorder="1" applyAlignment="1" applyProtection="1">
      <alignment horizontal="center" vertical="center" wrapText="1"/>
      <protection locked="0"/>
    </xf>
    <xf numFmtId="0" fontId="31" fillId="11" borderId="1" xfId="1" applyFont="1" applyFill="1" applyBorder="1" applyAlignment="1" applyProtection="1">
      <alignment horizontal="center" vertical="center" wrapText="1"/>
      <protection locked="0"/>
    </xf>
    <xf numFmtId="0" fontId="9" fillId="11" borderId="1" xfId="1" applyFont="1" applyFill="1" applyBorder="1" applyAlignment="1" applyProtection="1">
      <alignment horizontal="center" vertical="center" wrapText="1"/>
    </xf>
    <xf numFmtId="1" fontId="9" fillId="11" borderId="1" xfId="2" applyNumberFormat="1" applyFont="1" applyFill="1" applyBorder="1" applyAlignment="1" applyProtection="1">
      <alignment horizontal="center" vertical="center" wrapText="1"/>
    </xf>
    <xf numFmtId="2" fontId="9" fillId="11" borderId="1" xfId="2" applyNumberFormat="1" applyFont="1" applyFill="1" applyBorder="1" applyAlignment="1" applyProtection="1">
      <alignment horizontal="center" vertical="center" wrapText="1"/>
    </xf>
    <xf numFmtId="2" fontId="31" fillId="11" borderId="1" xfId="2" applyNumberFormat="1" applyFont="1" applyFill="1" applyBorder="1" applyAlignment="1" applyProtection="1">
      <alignment horizontal="center" vertical="center" wrapText="1"/>
      <protection locked="0"/>
    </xf>
    <xf numFmtId="0" fontId="6" fillId="11" borderId="9" xfId="1" applyFill="1" applyBorder="1" applyAlignment="1" applyProtection="1">
      <alignment horizontal="center" vertical="center" wrapText="1"/>
      <protection locked="0"/>
    </xf>
    <xf numFmtId="0" fontId="6" fillId="11" borderId="1" xfId="1" applyFill="1" applyBorder="1" applyAlignment="1" applyProtection="1">
      <alignment horizontal="center" vertical="center" wrapText="1"/>
      <protection locked="0"/>
    </xf>
    <xf numFmtId="0" fontId="6" fillId="11" borderId="43" xfId="1" applyFill="1" applyBorder="1" applyAlignment="1" applyProtection="1">
      <alignment horizontal="left" vertical="center" wrapText="1"/>
      <protection locked="0"/>
    </xf>
    <xf numFmtId="9" fontId="6" fillId="11" borderId="1" xfId="1" applyNumberFormat="1" applyFill="1" applyBorder="1" applyAlignment="1">
      <alignment horizontal="center" vertical="center" wrapText="1"/>
    </xf>
    <xf numFmtId="0" fontId="6" fillId="11" borderId="1" xfId="1" applyFill="1" applyBorder="1" applyAlignment="1" applyProtection="1">
      <alignment horizontal="left" vertical="center" wrapText="1"/>
      <protection locked="0"/>
    </xf>
    <xf numFmtId="0" fontId="6" fillId="11" borderId="46" xfId="1" applyFill="1" applyBorder="1" applyAlignment="1" applyProtection="1">
      <alignment horizontal="center" vertical="center" wrapText="1"/>
      <protection locked="0"/>
    </xf>
    <xf numFmtId="0" fontId="6" fillId="11" borderId="74" xfId="1" applyFill="1" applyBorder="1" applyAlignment="1" applyProtection="1">
      <alignment horizontal="center" vertical="center" wrapText="1"/>
      <protection locked="0"/>
    </xf>
    <xf numFmtId="9" fontId="6" fillId="11" borderId="1" xfId="1" applyNumberFormat="1" applyFill="1" applyBorder="1" applyAlignment="1" applyProtection="1">
      <alignment horizontal="center" vertical="center" wrapText="1"/>
      <protection locked="0"/>
    </xf>
    <xf numFmtId="0" fontId="65" fillId="11" borderId="1" xfId="0" applyFont="1" applyFill="1" applyBorder="1" applyAlignment="1">
      <alignment horizontal="left" vertical="center" wrapText="1"/>
    </xf>
    <xf numFmtId="0" fontId="3" fillId="11" borderId="1" xfId="1" applyFont="1" applyFill="1" applyBorder="1" applyAlignment="1">
      <alignment horizontal="left" wrapText="1"/>
    </xf>
    <xf numFmtId="0" fontId="66" fillId="11" borderId="1" xfId="0" applyFont="1" applyFill="1" applyBorder="1" applyAlignment="1">
      <alignment horizontal="center" vertical="center" wrapText="1"/>
    </xf>
    <xf numFmtId="0" fontId="66" fillId="11" borderId="1" xfId="0" applyFont="1" applyFill="1" applyBorder="1" applyAlignment="1">
      <alignment horizontal="left" vertical="center" wrapText="1"/>
    </xf>
    <xf numFmtId="0" fontId="3" fillId="11" borderId="1" xfId="1" applyFont="1" applyFill="1" applyBorder="1" applyAlignment="1" applyProtection="1">
      <alignment horizontal="left" vertical="top" wrapText="1"/>
      <protection locked="0"/>
    </xf>
    <xf numFmtId="0" fontId="3" fillId="11" borderId="1" xfId="1" applyFont="1" applyFill="1" applyBorder="1" applyAlignment="1" applyProtection="1">
      <alignment horizontal="left" vertical="center" wrapText="1"/>
      <protection locked="0"/>
    </xf>
    <xf numFmtId="0" fontId="6" fillId="11" borderId="40" xfId="1" applyFill="1" applyBorder="1" applyAlignment="1" applyProtection="1">
      <alignment horizontal="left" vertical="center" wrapText="1"/>
      <protection locked="0"/>
    </xf>
    <xf numFmtId="9" fontId="6" fillId="11" borderId="6" xfId="4" applyFont="1" applyFill="1" applyBorder="1" applyAlignment="1" applyProtection="1">
      <alignment horizontal="center" vertical="center" wrapText="1"/>
      <protection locked="0"/>
    </xf>
    <xf numFmtId="0" fontId="6" fillId="11" borderId="41" xfId="1" applyFill="1" applyBorder="1" applyAlignment="1" applyProtection="1">
      <alignment horizontal="center" vertical="center" wrapText="1"/>
      <protection locked="0"/>
    </xf>
    <xf numFmtId="9" fontId="6" fillId="11" borderId="1" xfId="4" applyFont="1" applyFill="1" applyBorder="1" applyAlignment="1" applyProtection="1">
      <alignment horizontal="center" vertical="center" wrapText="1"/>
      <protection locked="0"/>
    </xf>
    <xf numFmtId="0" fontId="6" fillId="11" borderId="54" xfId="1" applyFill="1" applyBorder="1" applyAlignment="1" applyProtection="1">
      <alignment horizontal="left" vertical="center" wrapText="1"/>
      <protection locked="0"/>
    </xf>
    <xf numFmtId="0" fontId="6" fillId="11" borderId="10" xfId="1" applyFill="1" applyBorder="1" applyAlignment="1" applyProtection="1">
      <alignment horizontal="left" vertical="center" wrapText="1"/>
      <protection locked="0"/>
    </xf>
    <xf numFmtId="0" fontId="6" fillId="11" borderId="11" xfId="1" applyFill="1" applyBorder="1" applyAlignment="1" applyProtection="1">
      <alignment horizontal="left" vertical="center" wrapText="1"/>
      <protection locked="0"/>
    </xf>
    <xf numFmtId="0" fontId="6" fillId="11" borderId="12" xfId="1" applyFill="1" applyBorder="1" applyAlignment="1" applyProtection="1">
      <alignment horizontal="left" vertical="center" wrapText="1"/>
      <protection locked="0"/>
    </xf>
    <xf numFmtId="0" fontId="67" fillId="11" borderId="0" xfId="0" applyFont="1" applyFill="1" applyAlignment="1">
      <alignment horizontal="justify" vertical="center"/>
    </xf>
    <xf numFmtId="0" fontId="6" fillId="11" borderId="11" xfId="1" applyFill="1" applyBorder="1" applyAlignment="1" applyProtection="1">
      <alignment vertical="center" wrapText="1"/>
      <protection locked="0"/>
    </xf>
    <xf numFmtId="0" fontId="66" fillId="11" borderId="6" xfId="0" applyFont="1" applyFill="1" applyBorder="1" applyAlignment="1">
      <alignment horizontal="center" vertical="center" wrapText="1"/>
    </xf>
    <xf numFmtId="0" fontId="66" fillId="11" borderId="7" xfId="0" applyFont="1" applyFill="1" applyBorder="1" applyAlignment="1">
      <alignment horizontal="left" vertical="center"/>
    </xf>
    <xf numFmtId="0" fontId="6" fillId="11" borderId="6" xfId="1" applyFill="1" applyBorder="1" applyAlignment="1" applyProtection="1">
      <alignment horizontal="justify" vertical="top" wrapText="1"/>
      <protection locked="0"/>
    </xf>
    <xf numFmtId="0" fontId="6" fillId="11" borderId="47" xfId="1" applyFill="1" applyBorder="1" applyAlignment="1" applyProtection="1">
      <alignment horizontal="left" vertical="center" wrapText="1"/>
      <protection locked="0"/>
    </xf>
    <xf numFmtId="0" fontId="6" fillId="11" borderId="48" xfId="1" applyFill="1" applyBorder="1" applyAlignment="1" applyProtection="1">
      <alignment horizontal="left" vertical="center" wrapText="1"/>
      <protection locked="0"/>
    </xf>
    <xf numFmtId="0" fontId="6" fillId="11" borderId="40" xfId="1" applyFill="1" applyBorder="1" applyAlignment="1" applyProtection="1">
      <alignment horizontal="center" vertical="center" wrapText="1"/>
      <protection locked="0"/>
    </xf>
    <xf numFmtId="9" fontId="6" fillId="11" borderId="9" xfId="1" applyNumberFormat="1" applyFill="1" applyBorder="1" applyAlignment="1" applyProtection="1">
      <alignment horizontal="center" vertical="center" wrapText="1"/>
      <protection locked="0"/>
    </xf>
    <xf numFmtId="0" fontId="6" fillId="11" borderId="63" xfId="1" applyFill="1" applyBorder="1" applyAlignment="1" applyProtection="1">
      <alignment horizontal="center" vertical="center" wrapText="1"/>
      <protection locked="0"/>
    </xf>
    <xf numFmtId="0" fontId="6" fillId="11" borderId="9" xfId="1" applyFill="1" applyBorder="1" applyAlignment="1" applyProtection="1">
      <alignment horizontal="left" vertical="center" wrapText="1"/>
      <protection locked="0"/>
    </xf>
    <xf numFmtId="0" fontId="6" fillId="11" borderId="10" xfId="1" applyFill="1" applyBorder="1" applyAlignment="1" applyProtection="1">
      <alignment horizontal="center" vertical="center" wrapText="1"/>
      <protection locked="0"/>
    </xf>
    <xf numFmtId="0" fontId="6" fillId="11" borderId="12" xfId="1" applyFill="1" applyBorder="1" applyAlignment="1" applyProtection="1">
      <alignment horizontal="center" vertical="center" wrapText="1"/>
      <protection locked="0"/>
    </xf>
    <xf numFmtId="0" fontId="6" fillId="11" borderId="14" xfId="1" applyFill="1" applyBorder="1" applyAlignment="1" applyProtection="1">
      <alignment horizontal="center" vertical="center" wrapText="1"/>
      <protection locked="0"/>
    </xf>
    <xf numFmtId="0" fontId="6" fillId="11" borderId="15" xfId="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51" fillId="0" borderId="0" xfId="3" applyFont="1" applyFill="1" applyBorder="1" applyAlignment="1">
      <alignment horizontal="left"/>
    </xf>
    <xf numFmtId="0" fontId="52" fillId="0" borderId="44" xfId="0" applyFont="1" applyFill="1" applyBorder="1" applyAlignment="1">
      <alignment horizontal="center"/>
    </xf>
    <xf numFmtId="0" fontId="49" fillId="0" borderId="0" xfId="0" applyFont="1" applyFill="1" applyBorder="1" applyAlignment="1">
      <alignment horizontal="center"/>
    </xf>
    <xf numFmtId="0" fontId="47" fillId="0" borderId="0" xfId="3" applyFill="1" applyBorder="1" applyAlignment="1">
      <alignment horizontal="left"/>
    </xf>
    <xf numFmtId="0" fontId="52" fillId="0" borderId="0" xfId="0" applyFont="1" applyFill="1" applyBorder="1" applyAlignment="1">
      <alignment horizontal="center"/>
    </xf>
    <xf numFmtId="2" fontId="31" fillId="17" borderId="51" xfId="2"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46" xfId="0" applyBorder="1" applyAlignment="1">
      <alignment horizontal="center" vertical="center" wrapText="1"/>
    </xf>
    <xf numFmtId="1" fontId="8" fillId="17" borderId="51" xfId="1" applyNumberFormat="1" applyFont="1" applyFill="1" applyBorder="1" applyAlignment="1">
      <alignment horizontal="center" vertical="center" wrapText="1"/>
    </xf>
    <xf numFmtId="2" fontId="31" fillId="0" borderId="6" xfId="2" applyNumberFormat="1"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2" fontId="31" fillId="0" borderId="51" xfId="2" applyNumberFormat="1" applyFont="1" applyFill="1" applyBorder="1" applyAlignment="1" applyProtection="1">
      <alignment horizontal="center" vertical="center" wrapText="1"/>
      <protection locked="0"/>
    </xf>
    <xf numFmtId="0" fontId="8" fillId="17" borderId="51" xfId="1" applyFont="1" applyFill="1" applyBorder="1" applyAlignment="1">
      <alignment horizontal="center" vertical="center" wrapText="1"/>
    </xf>
    <xf numFmtId="0" fontId="8" fillId="17" borderId="52" xfId="1" applyFont="1" applyFill="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1" fontId="31" fillId="17" borderId="51" xfId="2" applyNumberFormat="1" applyFont="1" applyFill="1" applyBorder="1" applyAlignment="1" applyProtection="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2" fontId="31" fillId="17" borderId="51" xfId="2" applyNumberFormat="1" applyFont="1" applyFill="1" applyBorder="1" applyAlignment="1" applyProtection="1">
      <alignment horizontal="center" vertical="center"/>
    </xf>
    <xf numFmtId="1" fontId="8" fillId="17" borderId="51" xfId="1" applyNumberFormat="1" applyFont="1" applyFill="1" applyBorder="1" applyAlignment="1">
      <alignment horizontal="center" vertical="center"/>
    </xf>
    <xf numFmtId="0" fontId="8" fillId="17" borderId="51" xfId="1" applyFont="1" applyFill="1" applyBorder="1" applyAlignment="1">
      <alignment horizontal="center" vertical="center"/>
    </xf>
    <xf numFmtId="0" fontId="8" fillId="17" borderId="52" xfId="1" applyFont="1" applyFill="1" applyBorder="1" applyAlignment="1">
      <alignment horizontal="center" vertical="center"/>
    </xf>
    <xf numFmtId="0" fontId="0" fillId="0" borderId="49" xfId="0" applyBorder="1" applyAlignment="1">
      <alignment horizontal="center" vertical="center"/>
    </xf>
    <xf numFmtId="0" fontId="0" fillId="0" borderId="74" xfId="0" applyBorder="1" applyAlignment="1">
      <alignment horizontal="center" vertical="center"/>
    </xf>
    <xf numFmtId="0" fontId="31" fillId="0" borderId="37" xfId="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31" fillId="0" borderId="51" xfId="1" applyFont="1" applyFill="1" applyBorder="1" applyAlignment="1" applyProtection="1">
      <alignment horizontal="center" vertical="center" wrapText="1"/>
    </xf>
    <xf numFmtId="0" fontId="31" fillId="0" borderId="6" xfId="1" applyFont="1" applyFill="1" applyBorder="1" applyAlignment="1" applyProtection="1">
      <alignment horizontal="center" vertical="center" wrapText="1"/>
      <protection locked="0"/>
    </xf>
    <xf numFmtId="1" fontId="31" fillId="17" borderId="51" xfId="2" applyNumberFormat="1" applyFont="1" applyFill="1" applyBorder="1" applyAlignment="1" applyProtection="1">
      <alignment horizontal="center" vertical="center" wrapText="1"/>
    </xf>
    <xf numFmtId="2" fontId="31" fillId="17" borderId="19" xfId="2" applyNumberFormat="1" applyFont="1" applyFill="1" applyBorder="1" applyAlignment="1" applyProtection="1">
      <alignment horizontal="center" vertical="center" wrapText="1"/>
    </xf>
    <xf numFmtId="2" fontId="31" fillId="17" borderId="46" xfId="2" applyNumberFormat="1" applyFont="1" applyFill="1" applyBorder="1" applyAlignment="1" applyProtection="1">
      <alignment horizontal="center" vertical="center" wrapText="1"/>
    </xf>
    <xf numFmtId="0" fontId="6" fillId="0" borderId="52" xfId="1" applyFont="1" applyBorder="1" applyAlignment="1" applyProtection="1">
      <alignment horizontal="center" vertical="center" wrapText="1"/>
      <protection locked="0"/>
    </xf>
    <xf numFmtId="0" fontId="6" fillId="0" borderId="42" xfId="1" applyFont="1" applyBorder="1" applyAlignment="1" applyProtection="1">
      <alignment horizontal="center" vertical="center" wrapText="1"/>
      <protection locked="0"/>
    </xf>
    <xf numFmtId="0" fontId="6" fillId="0" borderId="48" xfId="1" applyFont="1" applyBorder="1" applyAlignment="1" applyProtection="1">
      <alignment horizontal="center" vertical="center" wrapText="1"/>
      <protection locked="0"/>
    </xf>
    <xf numFmtId="0" fontId="6" fillId="0" borderId="49" xfId="1" applyFont="1" applyBorder="1" applyAlignment="1" applyProtection="1">
      <alignment horizontal="center" vertical="center" wrapText="1"/>
      <protection locked="0"/>
    </xf>
    <xf numFmtId="0" fontId="6" fillId="0" borderId="74" xfId="1" applyFont="1" applyBorder="1" applyAlignment="1" applyProtection="1">
      <alignment horizontal="center" vertical="center" wrapText="1"/>
      <protection locked="0"/>
    </xf>
    <xf numFmtId="0" fontId="0" fillId="0" borderId="52" xfId="0" applyBorder="1" applyAlignment="1">
      <alignment horizontal="center" vertical="center" wrapText="1"/>
    </xf>
    <xf numFmtId="0" fontId="6" fillId="0" borderId="37" xfId="1" applyFont="1" applyBorder="1" applyAlignment="1" applyProtection="1">
      <alignment horizontal="center" vertical="center" wrapText="1"/>
      <protection locked="0"/>
    </xf>
    <xf numFmtId="0" fontId="6" fillId="0" borderId="51" xfId="1" applyFont="1" applyBorder="1" applyAlignment="1" applyProtection="1">
      <alignment horizontal="center" vertical="center" wrapText="1"/>
      <protection locked="0"/>
    </xf>
    <xf numFmtId="0" fontId="6" fillId="0" borderId="51" xfId="1" applyFont="1" applyBorder="1" applyAlignment="1" applyProtection="1">
      <alignment vertical="center" wrapText="1"/>
      <protection locked="0"/>
    </xf>
    <xf numFmtId="0" fontId="0" fillId="0" borderId="19" xfId="0" applyBorder="1" applyAlignment="1">
      <alignment vertical="center" wrapText="1"/>
    </xf>
    <xf numFmtId="0" fontId="0" fillId="0" borderId="46" xfId="0" applyBorder="1" applyAlignment="1">
      <alignment vertical="center" wrapText="1"/>
    </xf>
    <xf numFmtId="0" fontId="6" fillId="0" borderId="52" xfId="1" applyFont="1" applyBorder="1" applyAlignment="1">
      <alignment horizontal="center" vertical="center" wrapText="1"/>
    </xf>
    <xf numFmtId="0" fontId="6" fillId="0" borderId="37" xfId="1" applyFont="1" applyBorder="1" applyAlignment="1" applyProtection="1">
      <alignment vertical="center" wrapText="1"/>
      <protection locked="0"/>
    </xf>
    <xf numFmtId="0" fontId="0" fillId="0" borderId="16" xfId="0" applyBorder="1" applyAlignment="1">
      <alignment vertical="center" wrapText="1"/>
    </xf>
    <xf numFmtId="0" fontId="0" fillId="0" borderId="43" xfId="0" applyBorder="1" applyAlignment="1">
      <alignment vertical="center" wrapText="1"/>
    </xf>
    <xf numFmtId="0" fontId="6" fillId="0" borderId="52" xfId="1" applyFont="1" applyBorder="1" applyAlignment="1" applyProtection="1">
      <alignment vertical="center" wrapText="1"/>
      <protection locked="0"/>
    </xf>
    <xf numFmtId="0" fontId="0" fillId="0" borderId="49" xfId="0" applyBorder="1" applyAlignment="1">
      <alignment vertical="center" wrapText="1"/>
    </xf>
    <xf numFmtId="0" fontId="0" fillId="0" borderId="74" xfId="0" applyBorder="1" applyAlignment="1">
      <alignment vertical="center" wrapText="1"/>
    </xf>
    <xf numFmtId="0" fontId="8" fillId="0" borderId="37" xfId="1" applyFont="1" applyBorder="1" applyAlignment="1">
      <alignment horizontal="center" vertical="center" wrapText="1"/>
    </xf>
    <xf numFmtId="0" fontId="8" fillId="0" borderId="52" xfId="1" applyFont="1" applyBorder="1" applyAlignment="1">
      <alignment horizontal="center" vertical="center" wrapText="1"/>
    </xf>
    <xf numFmtId="0" fontId="6" fillId="0" borderId="33" xfId="1" applyFont="1"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6" fillId="0" borderId="51" xfId="1" applyFont="1" applyBorder="1" applyAlignment="1" applyProtection="1">
      <alignment horizontal="justify" vertical="center" wrapText="1"/>
      <protection locked="0"/>
    </xf>
    <xf numFmtId="0" fontId="0" fillId="0" borderId="19" xfId="0" applyBorder="1" applyAlignment="1">
      <alignment horizontal="justify" vertical="center" wrapText="1"/>
    </xf>
    <xf numFmtId="0" fontId="0" fillId="0" borderId="46" xfId="0" applyBorder="1" applyAlignment="1">
      <alignment horizontal="justify" vertical="center" wrapText="1"/>
    </xf>
    <xf numFmtId="14" fontId="6" fillId="0" borderId="51" xfId="1" applyNumberFormat="1" applyFont="1" applyBorder="1" applyAlignment="1" applyProtection="1">
      <alignment horizontal="center" vertical="center" wrapText="1"/>
      <protection locked="0"/>
    </xf>
    <xf numFmtId="14" fontId="6" fillId="0" borderId="52" xfId="1" applyNumberFormat="1" applyFont="1" applyBorder="1" applyAlignment="1" applyProtection="1">
      <alignment horizontal="center" vertical="center" wrapText="1"/>
      <protection locked="0"/>
    </xf>
    <xf numFmtId="14" fontId="0" fillId="0" borderId="19" xfId="0" applyNumberFormat="1" applyBorder="1" applyAlignment="1">
      <alignment horizontal="center" vertical="center" wrapText="1"/>
    </xf>
    <xf numFmtId="14" fontId="0" fillId="0" borderId="46" xfId="0" applyNumberFormat="1" applyBorder="1" applyAlignment="1">
      <alignment horizontal="center" vertical="center" wrapText="1"/>
    </xf>
    <xf numFmtId="0" fontId="0" fillId="0" borderId="37" xfId="0"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vertical="center" wrapText="1"/>
    </xf>
    <xf numFmtId="0" fontId="0" fillId="0" borderId="37" xfId="0" applyBorder="1" applyAlignment="1">
      <alignment vertical="center" wrapText="1"/>
    </xf>
    <xf numFmtId="0" fontId="0" fillId="0" borderId="52" xfId="0" applyBorder="1" applyAlignment="1">
      <alignment vertical="center" wrapText="1"/>
    </xf>
    <xf numFmtId="0" fontId="0" fillId="0" borderId="33" xfId="0" applyBorder="1" applyAlignment="1">
      <alignment horizontal="center" vertical="center" wrapText="1"/>
    </xf>
    <xf numFmtId="0" fontId="9" fillId="8" borderId="16" xfId="1" applyFont="1" applyFill="1" applyBorder="1" applyAlignment="1">
      <alignment horizontal="center" vertical="center" wrapText="1"/>
    </xf>
    <xf numFmtId="0" fontId="9" fillId="8" borderId="43" xfId="1" applyFont="1" applyFill="1" applyBorder="1" applyAlignment="1">
      <alignment horizontal="center" vertical="center" wrapText="1"/>
    </xf>
    <xf numFmtId="0" fontId="9" fillId="8" borderId="49" xfId="1" applyFont="1" applyFill="1" applyBorder="1" applyAlignment="1">
      <alignment horizontal="center" vertical="center" wrapText="1"/>
    </xf>
    <xf numFmtId="0" fontId="9" fillId="8" borderId="74" xfId="1"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46"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74" xfId="0" applyFont="1" applyFill="1" applyBorder="1" applyAlignment="1">
      <alignment horizontal="center" vertical="center" wrapText="1"/>
    </xf>
    <xf numFmtId="0" fontId="18" fillId="10" borderId="39" xfId="1" applyFont="1" applyFill="1" applyBorder="1" applyAlignment="1" applyProtection="1">
      <alignment horizontal="center" vertical="center" wrapText="1"/>
    </xf>
    <xf numFmtId="0" fontId="18" fillId="10" borderId="44" xfId="1" applyFont="1" applyFill="1" applyBorder="1" applyAlignment="1" applyProtection="1">
      <alignment horizontal="center" vertical="center" wrapText="1"/>
    </xf>
    <xf numFmtId="0" fontId="9" fillId="10" borderId="8" xfId="1" applyFont="1" applyFill="1" applyBorder="1" applyAlignment="1">
      <alignment horizontal="center" vertical="center" wrapText="1"/>
    </xf>
    <xf numFmtId="0" fontId="9" fillId="10" borderId="9" xfId="1" applyFont="1" applyFill="1" applyBorder="1" applyAlignment="1">
      <alignment horizontal="center" vertical="center" wrapText="1"/>
    </xf>
    <xf numFmtId="0" fontId="9" fillId="10" borderId="10" xfId="1" applyFont="1" applyFill="1" applyBorder="1" applyAlignment="1">
      <alignment horizontal="center" vertical="center" wrapText="1"/>
    </xf>
    <xf numFmtId="0" fontId="9" fillId="10" borderId="51" xfId="1" applyFont="1" applyFill="1" applyBorder="1" applyAlignment="1">
      <alignment horizontal="center" vertical="center" wrapText="1"/>
    </xf>
    <xf numFmtId="0" fontId="9" fillId="10" borderId="55" xfId="1" applyFont="1" applyFill="1" applyBorder="1" applyAlignment="1">
      <alignment horizontal="center" vertical="center" wrapText="1"/>
    </xf>
    <xf numFmtId="0" fontId="9" fillId="10" borderId="9" xfId="1" applyFont="1" applyFill="1" applyBorder="1" applyAlignment="1" applyProtection="1">
      <alignment horizontal="center" vertical="center" wrapText="1"/>
    </xf>
    <xf numFmtId="0" fontId="9" fillId="10" borderId="1" xfId="1" applyFont="1" applyFill="1" applyBorder="1" applyAlignment="1" applyProtection="1">
      <alignment horizontal="center" vertical="center" wrapText="1"/>
    </xf>
    <xf numFmtId="0" fontId="9" fillId="10" borderId="14" xfId="1" applyFont="1" applyFill="1" applyBorder="1" applyAlignment="1" applyProtection="1">
      <alignment horizontal="center" vertical="center" wrapText="1"/>
    </xf>
    <xf numFmtId="0" fontId="31" fillId="10" borderId="8" xfId="0" applyFont="1" applyFill="1" applyBorder="1" applyAlignment="1" applyProtection="1">
      <alignment horizontal="center" vertical="center" wrapText="1"/>
    </xf>
    <xf numFmtId="0" fontId="31" fillId="10" borderId="10" xfId="0" applyFont="1" applyFill="1" applyBorder="1" applyAlignment="1" applyProtection="1">
      <alignment horizontal="center" vertical="center" wrapText="1"/>
    </xf>
    <xf numFmtId="0" fontId="31" fillId="10" borderId="11" xfId="0" applyFont="1" applyFill="1" applyBorder="1" applyAlignment="1" applyProtection="1">
      <alignment horizontal="center" vertical="center" wrapText="1"/>
    </xf>
    <xf numFmtId="0" fontId="31" fillId="10" borderId="12" xfId="0" applyFont="1" applyFill="1" applyBorder="1" applyAlignment="1" applyProtection="1">
      <alignment horizontal="center" vertical="center" wrapText="1"/>
    </xf>
    <xf numFmtId="0" fontId="31" fillId="10" borderId="13" xfId="0" applyFont="1" applyFill="1" applyBorder="1" applyAlignment="1" applyProtection="1">
      <alignment horizontal="center" vertical="center" wrapText="1"/>
    </xf>
    <xf numFmtId="0" fontId="31" fillId="10" borderId="15" xfId="0" applyFont="1" applyFill="1" applyBorder="1" applyAlignment="1" applyProtection="1">
      <alignment horizontal="center" vertical="center" wrapText="1"/>
    </xf>
    <xf numFmtId="0" fontId="31" fillId="10" borderId="44" xfId="0" applyFont="1" applyFill="1" applyBorder="1" applyAlignment="1" applyProtection="1">
      <alignment horizontal="center" vertical="center" wrapText="1"/>
    </xf>
    <xf numFmtId="0" fontId="31" fillId="10" borderId="17" xfId="0" applyFont="1" applyFill="1" applyBorder="1" applyAlignment="1" applyProtection="1">
      <alignment horizontal="center" vertical="center" wrapText="1"/>
    </xf>
    <xf numFmtId="0" fontId="9" fillId="10" borderId="5" xfId="0" applyFont="1" applyFill="1" applyBorder="1" applyAlignment="1" applyProtection="1">
      <alignment horizontal="center" vertical="center" wrapText="1"/>
    </xf>
    <xf numFmtId="0" fontId="9" fillId="10" borderId="7" xfId="0" applyFont="1" applyFill="1" applyBorder="1" applyAlignment="1" applyProtection="1">
      <alignment horizontal="center" vertical="center" wrapText="1"/>
    </xf>
    <xf numFmtId="0" fontId="9" fillId="10" borderId="42" xfId="0" applyFont="1" applyFill="1" applyBorder="1" applyAlignment="1" applyProtection="1">
      <alignment horizontal="center" vertical="center" wrapText="1"/>
    </xf>
    <xf numFmtId="0" fontId="9" fillId="10" borderId="55" xfId="0" applyFont="1" applyFill="1" applyBorder="1" applyAlignment="1" applyProtection="1">
      <alignment horizontal="center" vertical="center" wrapText="1"/>
    </xf>
    <xf numFmtId="0" fontId="9" fillId="10" borderId="36" xfId="0" applyFont="1" applyFill="1" applyBorder="1" applyAlignment="1" applyProtection="1">
      <alignment horizontal="center" vertical="center" wrapText="1"/>
    </xf>
    <xf numFmtId="0" fontId="31" fillId="10" borderId="4" xfId="0" applyFont="1" applyFill="1" applyBorder="1" applyAlignment="1" applyProtection="1">
      <alignment horizontal="center" vertical="center" wrapText="1"/>
    </xf>
    <xf numFmtId="0" fontId="31" fillId="10" borderId="20" xfId="0" applyFont="1" applyFill="1" applyBorder="1" applyAlignment="1" applyProtection="1">
      <alignment horizontal="center" vertical="center" wrapText="1"/>
    </xf>
    <xf numFmtId="0" fontId="31" fillId="10" borderId="76" xfId="0" applyFont="1" applyFill="1" applyBorder="1" applyAlignment="1" applyProtection="1">
      <alignment horizontal="center" vertical="center" wrapText="1"/>
    </xf>
    <xf numFmtId="0" fontId="31" fillId="10" borderId="56" xfId="0" applyFont="1" applyFill="1" applyBorder="1" applyAlignment="1" applyProtection="1">
      <alignment horizontal="center" vertical="center" wrapText="1"/>
    </xf>
    <xf numFmtId="0" fontId="31" fillId="10" borderId="28" xfId="0" applyFont="1" applyFill="1" applyBorder="1" applyAlignment="1" applyProtection="1">
      <alignment horizontal="center" vertical="center" wrapText="1"/>
    </xf>
    <xf numFmtId="0" fontId="31" fillId="10" borderId="30" xfId="0" applyFont="1" applyFill="1" applyBorder="1" applyAlignment="1" applyProtection="1">
      <alignment horizontal="center" vertical="center" wrapText="1"/>
    </xf>
    <xf numFmtId="0" fontId="9" fillId="10" borderId="37" xfId="1" applyFont="1" applyFill="1" applyBorder="1" applyAlignment="1" applyProtection="1">
      <alignment horizontal="center" vertical="center" textRotation="90" wrapText="1"/>
    </xf>
    <xf numFmtId="0" fontId="9" fillId="10" borderId="16" xfId="1" applyFont="1" applyFill="1" applyBorder="1" applyAlignment="1" applyProtection="1">
      <alignment horizontal="center" vertical="center" textRotation="90" wrapText="1"/>
    </xf>
    <xf numFmtId="0" fontId="9" fillId="10" borderId="43" xfId="1" applyFont="1" applyFill="1" applyBorder="1" applyAlignment="1" applyProtection="1">
      <alignment horizontal="center" vertical="center" textRotation="90" wrapText="1"/>
    </xf>
    <xf numFmtId="0" fontId="9" fillId="10" borderId="52" xfId="1" applyFont="1" applyFill="1" applyBorder="1" applyAlignment="1" applyProtection="1">
      <alignment horizontal="center" vertical="center" textRotation="90" wrapText="1"/>
    </xf>
    <xf numFmtId="0" fontId="9" fillId="10" borderId="49" xfId="1" applyFont="1" applyFill="1" applyBorder="1" applyAlignment="1" applyProtection="1">
      <alignment horizontal="center" vertical="center" textRotation="90" wrapText="1"/>
    </xf>
    <xf numFmtId="0" fontId="9" fillId="10" borderId="74" xfId="1" applyFont="1" applyFill="1" applyBorder="1" applyAlignment="1" applyProtection="1">
      <alignment horizontal="center" vertical="center" textRotation="90" wrapText="1"/>
    </xf>
    <xf numFmtId="0" fontId="9" fillId="10" borderId="37" xfId="1" applyFont="1" applyFill="1" applyBorder="1" applyAlignment="1" applyProtection="1">
      <alignment horizontal="center" vertical="center" wrapText="1"/>
    </xf>
    <xf numFmtId="0" fontId="9" fillId="10" borderId="16" xfId="1" applyFont="1" applyFill="1" applyBorder="1" applyAlignment="1" applyProtection="1">
      <alignment horizontal="center" vertical="center" wrapText="1"/>
    </xf>
    <xf numFmtId="0" fontId="9" fillId="10" borderId="43" xfId="1" applyFont="1" applyFill="1" applyBorder="1" applyAlignment="1" applyProtection="1">
      <alignment horizontal="center" vertical="center" wrapText="1"/>
    </xf>
    <xf numFmtId="0" fontId="9" fillId="10" borderId="6" xfId="0" applyFont="1" applyFill="1" applyBorder="1" applyAlignment="1" applyProtection="1">
      <alignment horizontal="center" vertical="center" wrapText="1"/>
    </xf>
    <xf numFmtId="0" fontId="9" fillId="10" borderId="19" xfId="0" applyFont="1" applyFill="1" applyBorder="1" applyAlignment="1" applyProtection="1">
      <alignment horizontal="center" vertical="center" wrapText="1"/>
    </xf>
    <xf numFmtId="0" fontId="9" fillId="10" borderId="46" xfId="0" applyFont="1" applyFill="1" applyBorder="1" applyAlignment="1" applyProtection="1">
      <alignment horizontal="center" vertical="center" wrapText="1"/>
    </xf>
    <xf numFmtId="0" fontId="9" fillId="10" borderId="21" xfId="0" applyFont="1" applyFill="1" applyBorder="1" applyAlignment="1" applyProtection="1">
      <alignment horizontal="center" vertical="center" wrapText="1"/>
    </xf>
    <xf numFmtId="0" fontId="9" fillId="10" borderId="45" xfId="0" applyFont="1" applyFill="1" applyBorder="1" applyAlignment="1" applyProtection="1">
      <alignment horizontal="center" vertical="center" wrapText="1"/>
    </xf>
    <xf numFmtId="0" fontId="9" fillId="10" borderId="12"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wrapText="1"/>
    </xf>
    <xf numFmtId="0" fontId="6" fillId="0" borderId="0" xfId="1" applyFont="1" applyBorder="1" applyAlignment="1" applyProtection="1">
      <alignment horizontal="left" vertical="center" wrapText="1"/>
      <protection locked="0"/>
    </xf>
    <xf numFmtId="0" fontId="8" fillId="0" borderId="8"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5" xfId="1" applyFont="1" applyBorder="1" applyAlignment="1">
      <alignment horizontal="center" vertical="center" wrapText="1"/>
    </xf>
    <xf numFmtId="0" fontId="6" fillId="0" borderId="60" xfId="1" applyFont="1" applyBorder="1" applyAlignment="1">
      <alignment horizontal="center" vertical="center" wrapText="1"/>
    </xf>
    <xf numFmtId="0" fontId="6" fillId="0" borderId="67" xfId="1" applyFont="1" applyBorder="1" applyAlignment="1">
      <alignment horizontal="center" vertical="center" wrapText="1"/>
    </xf>
    <xf numFmtId="0" fontId="6" fillId="0" borderId="8"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2" fontId="31" fillId="0" borderId="1" xfId="2" applyNumberFormat="1" applyFont="1" applyFill="1" applyBorder="1" applyAlignment="1" applyProtection="1">
      <alignment horizontal="center" vertical="center" wrapText="1"/>
      <protection locked="0"/>
    </xf>
    <xf numFmtId="2" fontId="31" fillId="0" borderId="9" xfId="2" applyNumberFormat="1" applyFont="1" applyFill="1" applyBorder="1" applyAlignment="1" applyProtection="1">
      <alignment horizontal="center" vertical="center" wrapText="1"/>
      <protection locked="0"/>
    </xf>
    <xf numFmtId="2" fontId="31" fillId="0" borderId="14" xfId="2" applyNumberFormat="1" applyFont="1" applyFill="1" applyBorder="1" applyAlignment="1" applyProtection="1">
      <alignment horizontal="center" vertical="center" wrapText="1"/>
      <protection locked="0"/>
    </xf>
    <xf numFmtId="0" fontId="8" fillId="17" borderId="9" xfId="1" applyFont="1" applyFill="1" applyBorder="1" applyAlignment="1">
      <alignment horizontal="center" vertical="center" wrapText="1"/>
    </xf>
    <xf numFmtId="0" fontId="8" fillId="17" borderId="14" xfId="1" applyFont="1" applyFill="1" applyBorder="1" applyAlignment="1">
      <alignment horizontal="center" vertical="center" wrapText="1"/>
    </xf>
    <xf numFmtId="0" fontId="8" fillId="17" borderId="55" xfId="1" applyFont="1" applyFill="1" applyBorder="1" applyAlignment="1">
      <alignment horizontal="center" vertical="center" wrapText="1"/>
    </xf>
    <xf numFmtId="0" fontId="8" fillId="17" borderId="76" xfId="1" applyFont="1" applyFill="1" applyBorder="1" applyAlignment="1">
      <alignment horizontal="center" vertical="center" wrapText="1"/>
    </xf>
    <xf numFmtId="1" fontId="8" fillId="17" borderId="9" xfId="1" applyNumberFormat="1" applyFont="1" applyFill="1" applyBorder="1" applyAlignment="1">
      <alignment horizontal="center" vertical="center" wrapText="1"/>
    </xf>
    <xf numFmtId="1" fontId="8" fillId="17" borderId="14" xfId="1" applyNumberFormat="1" applyFont="1" applyFill="1" applyBorder="1" applyAlignment="1">
      <alignment horizontal="center" vertical="center" wrapText="1"/>
    </xf>
    <xf numFmtId="2" fontId="31" fillId="17" borderId="9" xfId="2" applyNumberFormat="1" applyFont="1" applyFill="1" applyBorder="1" applyAlignment="1" applyProtection="1">
      <alignment horizontal="center" vertical="center" wrapText="1"/>
    </xf>
    <xf numFmtId="2" fontId="31" fillId="17" borderId="14" xfId="2" applyNumberFormat="1" applyFont="1" applyFill="1" applyBorder="1" applyAlignment="1" applyProtection="1">
      <alignment horizontal="center" vertical="center" wrapText="1"/>
    </xf>
    <xf numFmtId="0" fontId="9" fillId="10" borderId="50" xfId="0" applyFont="1" applyFill="1" applyBorder="1" applyAlignment="1" applyProtection="1">
      <alignment horizontal="center" vertical="center" wrapText="1"/>
    </xf>
    <xf numFmtId="0" fontId="9" fillId="10" borderId="67" xfId="0" applyFont="1" applyFill="1" applyBorder="1" applyAlignment="1" applyProtection="1">
      <alignment horizontal="center" vertical="center" wrapText="1"/>
    </xf>
    <xf numFmtId="0" fontId="9" fillId="10" borderId="6" xfId="1" applyFont="1" applyFill="1" applyBorder="1" applyAlignment="1" applyProtection="1">
      <alignment horizontal="center" vertical="center" wrapText="1"/>
    </xf>
    <xf numFmtId="0" fontId="9" fillId="10" borderId="19" xfId="1" applyFont="1" applyFill="1" applyBorder="1" applyAlignment="1" applyProtection="1">
      <alignment horizontal="center" vertical="center" wrapText="1"/>
    </xf>
    <xf numFmtId="0" fontId="9" fillId="10" borderId="46" xfId="1" applyFont="1" applyFill="1" applyBorder="1" applyAlignment="1" applyProtection="1">
      <alignment horizontal="center" vertical="center" wrapText="1"/>
    </xf>
    <xf numFmtId="0" fontId="9" fillId="10" borderId="59" xfId="1" applyFont="1" applyFill="1" applyBorder="1" applyAlignment="1" applyProtection="1">
      <alignment horizontal="center" vertical="center" wrapText="1"/>
    </xf>
    <xf numFmtId="0" fontId="9" fillId="10" borderId="35" xfId="1" applyFont="1" applyFill="1" applyBorder="1" applyAlignment="1" applyProtection="1">
      <alignment horizontal="center" vertical="center" wrapText="1"/>
    </xf>
    <xf numFmtId="0" fontId="9" fillId="10" borderId="34" xfId="1" applyFont="1" applyFill="1" applyBorder="1" applyAlignment="1" applyProtection="1">
      <alignment horizontal="center" vertical="center" wrapText="1"/>
    </xf>
    <xf numFmtId="0" fontId="9" fillId="10" borderId="33" xfId="1" applyFont="1" applyFill="1" applyBorder="1" applyAlignment="1" applyProtection="1">
      <alignment horizontal="center" vertical="center" wrapText="1"/>
    </xf>
    <xf numFmtId="0" fontId="6" fillId="0" borderId="10"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0" fontId="6" fillId="0" borderId="9" xfId="1" applyFont="1" applyBorder="1" applyAlignment="1" applyProtection="1">
      <alignment horizontal="center" vertical="center" wrapText="1"/>
      <protection locked="0"/>
    </xf>
    <xf numFmtId="0" fontId="6" fillId="0" borderId="14" xfId="1" applyFont="1" applyBorder="1" applyAlignment="1" applyProtection="1">
      <alignment horizontal="center" vertical="center" wrapText="1"/>
      <protection locked="0"/>
    </xf>
    <xf numFmtId="0" fontId="6" fillId="0" borderId="64" xfId="1" applyFont="1" applyBorder="1" applyAlignment="1" applyProtection="1">
      <alignment horizontal="center" vertical="center" wrapText="1"/>
      <protection locked="0"/>
    </xf>
    <xf numFmtId="0" fontId="6" fillId="0" borderId="45" xfId="1" applyFont="1" applyBorder="1" applyAlignment="1" applyProtection="1">
      <alignment horizontal="center" vertical="center" wrapText="1"/>
      <protection locked="0"/>
    </xf>
    <xf numFmtId="0" fontId="6" fillId="0" borderId="55" xfId="1" applyFont="1" applyBorder="1" applyAlignment="1">
      <alignment horizontal="center" vertical="center" wrapText="1"/>
    </xf>
    <xf numFmtId="0" fontId="6" fillId="0" borderId="76" xfId="1" applyFont="1" applyBorder="1" applyAlignment="1">
      <alignment horizontal="center" vertical="center" wrapText="1"/>
    </xf>
    <xf numFmtId="0" fontId="9" fillId="10" borderId="44" xfId="1" applyFont="1" applyFill="1" applyBorder="1" applyAlignment="1" applyProtection="1">
      <alignment horizontal="center" vertical="center" wrapText="1"/>
    </xf>
    <xf numFmtId="0" fontId="9" fillId="10" borderId="38" xfId="1" applyFont="1" applyFill="1" applyBorder="1" applyAlignment="1" applyProtection="1">
      <alignment horizontal="center" vertical="center" wrapText="1"/>
    </xf>
    <xf numFmtId="0" fontId="9" fillId="10" borderId="0" xfId="1" applyFont="1" applyFill="1" applyBorder="1" applyAlignment="1" applyProtection="1">
      <alignment horizontal="center" vertical="center" wrapText="1"/>
    </xf>
    <xf numFmtId="0" fontId="9" fillId="10" borderId="29" xfId="1" applyFont="1" applyFill="1" applyBorder="1" applyAlignment="1" applyProtection="1">
      <alignment horizontal="center" vertical="center" wrapText="1"/>
    </xf>
    <xf numFmtId="0" fontId="9" fillId="10" borderId="28" xfId="1" applyFont="1" applyFill="1" applyBorder="1" applyAlignment="1" applyProtection="1">
      <alignment horizontal="center" vertical="center" wrapText="1"/>
    </xf>
    <xf numFmtId="0" fontId="9" fillId="10" borderId="57" xfId="1" applyFont="1" applyFill="1" applyBorder="1" applyAlignment="1" applyProtection="1">
      <alignment horizontal="center" vertical="center" wrapText="1"/>
    </xf>
    <xf numFmtId="0" fontId="9" fillId="10" borderId="58" xfId="1" applyFont="1" applyFill="1" applyBorder="1" applyAlignment="1" applyProtection="1">
      <alignment horizontal="center" vertical="center" wrapText="1"/>
    </xf>
    <xf numFmtId="0" fontId="9" fillId="10" borderId="52" xfId="1" applyFont="1" applyFill="1" applyBorder="1" applyAlignment="1" applyProtection="1">
      <alignment horizontal="center" vertical="center" wrapText="1"/>
    </xf>
    <xf numFmtId="0" fontId="9" fillId="10" borderId="49" xfId="1" applyFont="1" applyFill="1" applyBorder="1" applyAlignment="1" applyProtection="1">
      <alignment horizontal="center" vertical="center" wrapText="1"/>
    </xf>
    <xf numFmtId="0" fontId="9" fillId="10" borderId="74" xfId="1" applyFont="1" applyFill="1" applyBorder="1" applyAlignment="1" applyProtection="1">
      <alignment horizontal="center" vertical="center" wrapText="1"/>
    </xf>
    <xf numFmtId="0" fontId="9" fillId="10" borderId="51" xfId="1" applyFont="1" applyFill="1" applyBorder="1" applyAlignment="1" applyProtection="1">
      <alignment horizontal="center" vertical="center" wrapText="1"/>
    </xf>
    <xf numFmtId="0" fontId="18" fillId="10" borderId="66" xfId="1" applyFont="1" applyFill="1" applyBorder="1" applyAlignment="1" applyProtection="1">
      <alignment horizontal="center" vertical="center" wrapText="1"/>
    </xf>
    <xf numFmtId="0" fontId="18" fillId="10" borderId="23" xfId="1" applyFont="1" applyFill="1" applyBorder="1" applyAlignment="1" applyProtection="1">
      <alignment horizontal="center" vertical="center" wrapText="1"/>
    </xf>
    <xf numFmtId="0" fontId="18" fillId="10" borderId="73" xfId="1" applyFont="1" applyFill="1" applyBorder="1" applyAlignment="1" applyProtection="1">
      <alignment horizontal="center" vertical="center" wrapText="1"/>
    </xf>
    <xf numFmtId="0" fontId="18" fillId="10" borderId="52" xfId="1" applyFont="1" applyFill="1" applyBorder="1" applyAlignment="1" applyProtection="1">
      <alignment horizontal="center" vertical="center" wrapText="1"/>
    </xf>
    <xf numFmtId="0" fontId="18" fillId="10" borderId="49" xfId="1" applyFont="1" applyFill="1" applyBorder="1" applyAlignment="1" applyProtection="1">
      <alignment horizontal="center" vertical="center" wrapText="1"/>
    </xf>
    <xf numFmtId="0" fontId="18" fillId="10" borderId="74" xfId="1" applyFont="1" applyFill="1" applyBorder="1" applyAlignment="1" applyProtection="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9"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xf>
    <xf numFmtId="0" fontId="10" fillId="7" borderId="51" xfId="0" applyFont="1" applyFill="1" applyBorder="1" applyAlignment="1" applyProtection="1">
      <alignment horizontal="center" vertical="center" wrapText="1"/>
    </xf>
    <xf numFmtId="0" fontId="10" fillId="7" borderId="52" xfId="0" applyFont="1" applyFill="1" applyBorder="1" applyAlignment="1" applyProtection="1">
      <alignment horizontal="center" vertical="center" wrapText="1"/>
    </xf>
    <xf numFmtId="0" fontId="9" fillId="10" borderId="64" xfId="1" applyFont="1" applyFill="1" applyBorder="1" applyAlignment="1">
      <alignment horizontal="center" vertical="center" wrapText="1"/>
    </xf>
    <xf numFmtId="0" fontId="9" fillId="10" borderId="11" xfId="1" applyFont="1" applyFill="1" applyBorder="1" applyAlignment="1" applyProtection="1">
      <alignment horizontal="center" vertical="center" wrapText="1"/>
    </xf>
    <xf numFmtId="0" fontId="9" fillId="10" borderId="13" xfId="1" applyFont="1" applyFill="1" applyBorder="1" applyAlignment="1" applyProtection="1">
      <alignment horizontal="center" vertical="center" wrapText="1"/>
    </xf>
    <xf numFmtId="0" fontId="9" fillId="10" borderId="12" xfId="1" applyFont="1" applyFill="1" applyBorder="1" applyAlignment="1" applyProtection="1">
      <alignment horizontal="center" vertical="center" wrapText="1"/>
    </xf>
    <xf numFmtId="0" fontId="9" fillId="10" borderId="15" xfId="1" applyFont="1" applyFill="1" applyBorder="1" applyAlignment="1" applyProtection="1">
      <alignment horizontal="center" vertical="center" wrapText="1"/>
    </xf>
    <xf numFmtId="0" fontId="9" fillId="10" borderId="21" xfId="1" applyFont="1" applyFill="1" applyBorder="1" applyAlignment="1" applyProtection="1">
      <alignment horizontal="center" vertical="center" textRotation="90" wrapText="1"/>
    </xf>
    <xf numFmtId="0" fontId="9" fillId="10" borderId="45" xfId="1" applyFont="1" applyFill="1" applyBorder="1" applyAlignment="1" applyProtection="1">
      <alignment horizontal="center" vertical="center" textRotation="90" wrapText="1"/>
    </xf>
    <xf numFmtId="2" fontId="9" fillId="10" borderId="47" xfId="2" applyNumberFormat="1" applyFont="1" applyFill="1" applyBorder="1" applyAlignment="1" applyProtection="1">
      <alignment horizontal="center" vertical="center" wrapText="1"/>
    </xf>
    <xf numFmtId="2" fontId="9" fillId="10" borderId="16" xfId="2" applyNumberFormat="1" applyFont="1" applyFill="1" applyBorder="1" applyAlignment="1" applyProtection="1">
      <alignment horizontal="center" vertical="center" wrapText="1"/>
    </xf>
    <xf numFmtId="2" fontId="9" fillId="10" borderId="43" xfId="2" applyNumberFormat="1" applyFont="1" applyFill="1" applyBorder="1" applyAlignment="1" applyProtection="1">
      <alignment horizontal="center" vertical="center" wrapText="1"/>
    </xf>
    <xf numFmtId="0" fontId="31" fillId="10" borderId="39" xfId="1" applyFont="1" applyFill="1" applyBorder="1" applyAlignment="1" applyProtection="1">
      <alignment horizontal="center" vertical="center" wrapText="1"/>
    </xf>
    <xf numFmtId="0" fontId="31" fillId="10" borderId="44" xfId="1" applyFont="1" applyFill="1" applyBorder="1" applyAlignment="1" applyProtection="1">
      <alignment horizontal="center" vertical="center" wrapText="1"/>
    </xf>
    <xf numFmtId="0" fontId="31" fillId="10" borderId="30" xfId="1" applyFont="1" applyFill="1" applyBorder="1" applyAlignment="1" applyProtection="1">
      <alignment horizontal="center" vertical="center" wrapText="1"/>
    </xf>
    <xf numFmtId="0" fontId="31" fillId="10" borderId="17" xfId="1" applyFont="1" applyFill="1" applyBorder="1" applyAlignment="1" applyProtection="1">
      <alignment horizontal="center" vertical="center" wrapText="1"/>
    </xf>
    <xf numFmtId="0" fontId="31" fillId="10" borderId="7" xfId="0" applyFont="1" applyFill="1" applyBorder="1" applyAlignment="1" applyProtection="1">
      <alignment horizontal="center" vertical="center" wrapText="1"/>
    </xf>
    <xf numFmtId="0" fontId="31" fillId="10" borderId="1" xfId="0" applyFont="1" applyFill="1" applyBorder="1" applyAlignment="1" applyProtection="1">
      <alignment horizontal="center" vertical="center" wrapText="1"/>
    </xf>
    <xf numFmtId="0" fontId="31" fillId="10" borderId="14" xfId="0" applyFont="1" applyFill="1" applyBorder="1" applyAlignment="1" applyProtection="1">
      <alignment horizontal="center" vertical="center" wrapText="1"/>
    </xf>
    <xf numFmtId="0" fontId="18" fillId="10" borderId="37" xfId="1" applyFont="1" applyFill="1" applyBorder="1" applyAlignment="1" applyProtection="1">
      <alignment horizontal="center" vertical="center" wrapText="1"/>
    </xf>
    <xf numFmtId="0" fontId="18" fillId="10" borderId="51" xfId="1" applyFont="1" applyFill="1" applyBorder="1" applyAlignment="1" applyProtection="1">
      <alignment horizontal="center" vertical="center" wrapText="1"/>
    </xf>
    <xf numFmtId="0" fontId="9" fillId="8" borderId="37" xfId="1" applyFont="1" applyFill="1" applyBorder="1" applyAlignment="1" applyProtection="1">
      <alignment horizontal="center" vertical="center" wrapText="1"/>
    </xf>
    <xf numFmtId="0" fontId="9" fillId="8" borderId="52" xfId="1" applyFont="1" applyFill="1" applyBorder="1" applyAlignment="1" applyProtection="1">
      <alignment horizontal="center" vertical="center" wrapText="1"/>
    </xf>
    <xf numFmtId="0" fontId="9" fillId="10" borderId="1" xfId="1" applyFont="1" applyFill="1" applyBorder="1" applyAlignment="1" applyProtection="1">
      <alignment horizontal="center" vertical="center" textRotation="90" wrapText="1"/>
    </xf>
    <xf numFmtId="0" fontId="9" fillId="10" borderId="14" xfId="1" applyFont="1" applyFill="1" applyBorder="1" applyAlignment="1" applyProtection="1">
      <alignment horizontal="center" vertical="center" textRotation="90"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1" xfId="1" applyFont="1" applyBorder="1" applyAlignment="1">
      <alignment horizontal="left" vertical="center" wrapText="1"/>
    </xf>
    <xf numFmtId="0" fontId="3" fillId="0" borderId="12" xfId="1" applyFont="1" applyBorder="1" applyAlignment="1">
      <alignment horizontal="left" vertical="center" wrapText="1"/>
    </xf>
    <xf numFmtId="0" fontId="9" fillId="10" borderId="2" xfId="0" applyFont="1" applyFill="1" applyBorder="1" applyAlignment="1" applyProtection="1">
      <alignment horizontal="center" vertical="center" wrapText="1"/>
    </xf>
    <xf numFmtId="0" fontId="9" fillId="10" borderId="23" xfId="0" applyFont="1" applyFill="1" applyBorder="1" applyAlignment="1" applyProtection="1">
      <alignment horizontal="center" vertical="center" wrapText="1"/>
    </xf>
    <xf numFmtId="0" fontId="9" fillId="10" borderId="73" xfId="0" applyFont="1" applyFill="1" applyBorder="1" applyAlignment="1" applyProtection="1">
      <alignment horizontal="center" vertical="center" wrapText="1"/>
    </xf>
    <xf numFmtId="0" fontId="12" fillId="0" borderId="47" xfId="1" applyFont="1" applyBorder="1" applyAlignment="1">
      <alignment horizontal="left" vertical="center" wrapText="1"/>
    </xf>
    <xf numFmtId="0" fontId="12" fillId="0" borderId="6" xfId="1" applyFont="1" applyBorder="1" applyAlignment="1">
      <alignment horizontal="left" vertical="center" wrapText="1"/>
    </xf>
    <xf numFmtId="0" fontId="12" fillId="0" borderId="48" xfId="1" applyFont="1" applyBorder="1" applyAlignment="1">
      <alignment horizontal="left" vertical="center" wrapText="1"/>
    </xf>
    <xf numFmtId="0" fontId="9" fillId="10" borderId="10" xfId="1" applyFont="1" applyFill="1" applyBorder="1" applyAlignment="1" applyProtection="1">
      <alignment horizontal="center" vertical="center" wrapText="1"/>
    </xf>
    <xf numFmtId="0" fontId="9" fillId="10" borderId="39" xfId="1" applyFont="1" applyFill="1" applyBorder="1" applyAlignment="1" applyProtection="1">
      <alignment horizontal="center" vertical="center" wrapText="1"/>
    </xf>
    <xf numFmtId="0" fontId="31" fillId="10" borderId="39" xfId="0" applyFont="1" applyFill="1" applyBorder="1" applyAlignment="1" applyProtection="1">
      <alignment horizontal="center" vertical="center" wrapText="1"/>
    </xf>
    <xf numFmtId="0" fontId="31" fillId="10" borderId="38" xfId="0" applyFont="1" applyFill="1" applyBorder="1" applyAlignment="1" applyProtection="1">
      <alignment horizontal="center" vertical="center" wrapText="1"/>
    </xf>
    <xf numFmtId="0" fontId="31" fillId="10" borderId="29" xfId="0" applyFont="1" applyFill="1" applyBorder="1" applyAlignment="1" applyProtection="1">
      <alignment horizontal="center" vertical="center" wrapText="1"/>
    </xf>
    <xf numFmtId="0" fontId="31" fillId="10" borderId="40" xfId="0" applyFont="1" applyFill="1" applyBorder="1" applyAlignment="1" applyProtection="1">
      <alignment horizontal="center" vertical="center" wrapText="1"/>
    </xf>
    <xf numFmtId="0" fontId="31" fillId="10" borderId="41" xfId="0" applyFont="1" applyFill="1" applyBorder="1" applyAlignment="1" applyProtection="1">
      <alignment horizontal="center" vertical="center" wrapText="1"/>
    </xf>
    <xf numFmtId="0" fontId="31" fillId="10" borderId="42" xfId="0" applyFont="1" applyFill="1" applyBorder="1" applyAlignment="1" applyProtection="1">
      <alignment horizontal="center" vertical="center" wrapText="1"/>
    </xf>
    <xf numFmtId="0" fontId="31" fillId="10" borderId="0" xfId="0" applyFont="1" applyFill="1" applyBorder="1" applyAlignment="1" applyProtection="1">
      <alignment horizontal="center" vertical="center" wrapText="1"/>
    </xf>
    <xf numFmtId="0" fontId="31" fillId="10" borderId="16" xfId="0" applyFont="1" applyFill="1" applyBorder="1" applyAlignment="1" applyProtection="1">
      <alignment horizontal="center" vertical="center" wrapText="1"/>
    </xf>
    <xf numFmtId="0" fontId="31" fillId="10" borderId="43" xfId="0" applyFont="1" applyFill="1" applyBorder="1" applyAlignment="1" applyProtection="1">
      <alignment horizontal="center" vertical="center" wrapText="1"/>
    </xf>
    <xf numFmtId="0" fontId="9" fillId="10" borderId="37" xfId="0" applyFont="1" applyFill="1" applyBorder="1" applyAlignment="1" applyProtection="1">
      <alignment horizontal="center" vertical="center" wrapText="1"/>
    </xf>
    <xf numFmtId="0" fontId="9" fillId="10" borderId="16" xfId="0" applyFont="1" applyFill="1" applyBorder="1" applyAlignment="1" applyProtection="1">
      <alignment horizontal="center" vertical="center" wrapText="1"/>
    </xf>
    <xf numFmtId="0" fontId="9" fillId="10" borderId="43" xfId="0" applyFont="1" applyFill="1" applyBorder="1" applyAlignment="1" applyProtection="1">
      <alignment horizontal="center" vertical="center" wrapText="1"/>
    </xf>
    <xf numFmtId="0" fontId="31" fillId="10" borderId="48" xfId="0" applyFont="1" applyFill="1" applyBorder="1" applyAlignment="1" applyProtection="1">
      <alignment horizontal="center" vertical="center" wrapText="1"/>
    </xf>
    <xf numFmtId="0" fontId="31" fillId="10" borderId="49" xfId="0" applyFont="1" applyFill="1" applyBorder="1" applyAlignment="1" applyProtection="1">
      <alignment horizontal="center" vertical="center" wrapText="1"/>
    </xf>
    <xf numFmtId="0" fontId="31" fillId="10" borderId="74" xfId="0" applyFont="1" applyFill="1" applyBorder="1" applyAlignment="1" applyProtection="1">
      <alignment horizontal="center" vertical="center" wrapText="1"/>
    </xf>
    <xf numFmtId="0" fontId="6" fillId="0" borderId="46"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14" fontId="0" fillId="0" borderId="51" xfId="0" applyNumberFormat="1" applyBorder="1" applyAlignment="1">
      <alignment horizontal="center" vertical="center" wrapText="1"/>
    </xf>
    <xf numFmtId="14" fontId="6" fillId="0" borderId="9" xfId="1" applyNumberFormat="1" applyFont="1" applyBorder="1" applyAlignment="1" applyProtection="1">
      <alignment horizontal="center" vertical="center" wrapText="1"/>
      <protection locked="0"/>
    </xf>
    <xf numFmtId="164" fontId="6" fillId="0" borderId="51" xfId="4" applyNumberFormat="1" applyFont="1" applyBorder="1" applyAlignment="1" applyProtection="1">
      <alignment horizontal="center" vertical="center" wrapText="1"/>
      <protection locked="0"/>
    </xf>
    <xf numFmtId="164" fontId="6" fillId="0" borderId="46" xfId="4" applyNumberFormat="1" applyFont="1" applyBorder="1" applyAlignment="1" applyProtection="1">
      <alignment horizontal="center" vertical="center" wrapText="1"/>
      <protection locked="0"/>
    </xf>
    <xf numFmtId="0" fontId="6" fillId="0" borderId="51" xfId="1" applyBorder="1" applyAlignment="1" applyProtection="1">
      <alignment horizontal="justify" vertical="center" wrapText="1"/>
      <protection locked="0"/>
    </xf>
    <xf numFmtId="0" fontId="6" fillId="0" borderId="46" xfId="1" applyBorder="1" applyAlignment="1" applyProtection="1">
      <alignment horizontal="justify" vertical="center" wrapText="1"/>
      <protection locked="0"/>
    </xf>
    <xf numFmtId="0" fontId="6" fillId="0" borderId="51" xfId="1" applyBorder="1" applyAlignment="1" applyProtection="1">
      <alignment horizontal="center" vertical="center" wrapText="1"/>
      <protection locked="0"/>
    </xf>
    <xf numFmtId="0" fontId="6" fillId="0" borderId="46" xfId="1" applyBorder="1" applyAlignment="1" applyProtection="1">
      <alignment horizontal="center" vertical="center" wrapText="1"/>
      <protection locked="0"/>
    </xf>
    <xf numFmtId="0" fontId="6" fillId="11" borderId="52" xfId="1" applyFont="1" applyFill="1" applyBorder="1" applyAlignment="1" applyProtection="1">
      <alignment horizontal="center" vertical="center" wrapText="1"/>
      <protection locked="0"/>
    </xf>
    <xf numFmtId="0" fontId="6" fillId="11" borderId="74" xfId="1" applyFont="1" applyFill="1" applyBorder="1" applyAlignment="1" applyProtection="1">
      <alignment horizontal="center" vertical="center" wrapText="1"/>
      <protection locked="0"/>
    </xf>
    <xf numFmtId="0" fontId="9" fillId="11" borderId="51" xfId="1" applyFont="1" applyFill="1" applyBorder="1" applyAlignment="1" applyProtection="1">
      <alignment horizontal="justify" vertical="center" wrapText="1"/>
      <protection locked="0"/>
    </xf>
    <xf numFmtId="0" fontId="6" fillId="11" borderId="19" xfId="1" applyFont="1" applyFill="1" applyBorder="1" applyAlignment="1" applyProtection="1">
      <alignment horizontal="justify" vertical="center" wrapText="1"/>
      <protection locked="0"/>
    </xf>
    <xf numFmtId="9" fontId="6" fillId="11" borderId="51" xfId="1" applyNumberFormat="1" applyFont="1" applyFill="1" applyBorder="1" applyAlignment="1" applyProtection="1">
      <alignment horizontal="center" vertical="center" wrapText="1"/>
      <protection locked="0"/>
    </xf>
    <xf numFmtId="0" fontId="6" fillId="11" borderId="19" xfId="1" applyFont="1" applyFill="1" applyBorder="1" applyAlignment="1" applyProtection="1">
      <alignment horizontal="center" vertical="center" wrapText="1"/>
      <protection locked="0"/>
    </xf>
    <xf numFmtId="0" fontId="9" fillId="0" borderId="51" xfId="1" applyFont="1" applyBorder="1" applyAlignment="1" applyProtection="1">
      <alignment horizontal="justify" vertical="center" wrapText="1"/>
      <protection locked="0"/>
    </xf>
    <xf numFmtId="0" fontId="9" fillId="0" borderId="46" xfId="1" applyFont="1" applyBorder="1" applyAlignment="1" applyProtection="1">
      <alignment horizontal="justify" vertical="center" wrapText="1"/>
      <protection locked="0"/>
    </xf>
    <xf numFmtId="0" fontId="6" fillId="0" borderId="6"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19" xfId="1" applyFont="1" applyBorder="1" applyAlignment="1" applyProtection="1">
      <alignment horizontal="center" vertical="center" wrapText="1"/>
      <protection locked="0"/>
    </xf>
    <xf numFmtId="9" fontId="9" fillId="0" borderId="51" xfId="1" applyNumberFormat="1" applyFont="1" applyBorder="1" applyAlignment="1" applyProtection="1">
      <alignment horizontal="center" vertical="center" wrapText="1"/>
      <protection locked="0"/>
    </xf>
    <xf numFmtId="0" fontId="9" fillId="0" borderId="19" xfId="1" applyFont="1" applyBorder="1" applyAlignment="1" applyProtection="1">
      <alignment horizontal="center" vertical="center" wrapText="1"/>
      <protection locked="0"/>
    </xf>
    <xf numFmtId="0" fontId="9" fillId="0" borderId="46" xfId="1" applyFont="1" applyBorder="1" applyAlignment="1" applyProtection="1">
      <alignment horizontal="center" vertical="center" wrapText="1"/>
      <protection locked="0"/>
    </xf>
    <xf numFmtId="0" fontId="8" fillId="0" borderId="51" xfId="1" applyFont="1" applyBorder="1" applyAlignment="1" applyProtection="1">
      <alignment horizontal="left" vertical="top" wrapText="1"/>
      <protection locked="0"/>
    </xf>
    <xf numFmtId="0" fontId="8" fillId="0" borderId="19" xfId="1" applyFont="1" applyBorder="1" applyAlignment="1" applyProtection="1">
      <alignment horizontal="left" vertical="top" wrapText="1"/>
      <protection locked="0"/>
    </xf>
    <xf numFmtId="0" fontId="8" fillId="0" borderId="46" xfId="1" applyFont="1" applyBorder="1" applyAlignment="1" applyProtection="1">
      <alignment horizontal="left" vertical="top" wrapText="1"/>
      <protection locked="0"/>
    </xf>
    <xf numFmtId="0" fontId="6" fillId="0" borderId="11" xfId="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protection locked="0"/>
    </xf>
    <xf numFmtId="0" fontId="6" fillId="0" borderId="21" xfId="1" applyFont="1" applyBorder="1" applyAlignment="1" applyProtection="1">
      <alignment horizontal="center" vertical="center" wrapText="1"/>
      <protection locked="0"/>
    </xf>
    <xf numFmtId="0" fontId="6" fillId="0" borderId="20" xfId="1" applyFont="1" applyBorder="1" applyAlignment="1">
      <alignment horizontal="center" vertical="center" wrapText="1"/>
    </xf>
    <xf numFmtId="1" fontId="8" fillId="17" borderId="1" xfId="1" applyNumberFormat="1" applyFont="1" applyFill="1" applyBorder="1" applyAlignment="1">
      <alignment horizontal="center" vertical="center" wrapText="1"/>
    </xf>
    <xf numFmtId="2" fontId="31" fillId="17" borderId="1" xfId="2" applyNumberFormat="1" applyFont="1" applyFill="1" applyBorder="1" applyAlignment="1" applyProtection="1">
      <alignment horizontal="center" vertical="center" wrapText="1"/>
    </xf>
    <xf numFmtId="0" fontId="8" fillId="17" borderId="1" xfId="1" applyFont="1" applyFill="1" applyBorder="1" applyAlignment="1">
      <alignment horizontal="center" vertical="center" wrapText="1"/>
    </xf>
    <xf numFmtId="0" fontId="8" fillId="17" borderId="20" xfId="1" applyFont="1" applyFill="1" applyBorder="1" applyAlignment="1">
      <alignment horizontal="center" vertical="center" wrapText="1"/>
    </xf>
    <xf numFmtId="0" fontId="6" fillId="0" borderId="7" xfId="1" applyBorder="1" applyAlignment="1" applyProtection="1">
      <alignment horizontal="justify" vertical="center" wrapText="1"/>
      <protection locked="0"/>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6" fillId="0" borderId="50" xfId="1" applyFont="1" applyBorder="1" applyAlignment="1">
      <alignment horizontal="center" vertical="center" wrapText="1"/>
    </xf>
    <xf numFmtId="14" fontId="6" fillId="0" borderId="10" xfId="1" applyNumberFormat="1" applyFont="1" applyBorder="1" applyAlignment="1" applyProtection="1">
      <alignment horizontal="center" vertical="center" wrapText="1"/>
      <protection locked="0"/>
    </xf>
    <xf numFmtId="0" fontId="69" fillId="0" borderId="19" xfId="1" applyFont="1" applyBorder="1" applyAlignment="1" applyProtection="1">
      <alignment horizontal="left" vertical="top" wrapText="1"/>
      <protection locked="0"/>
    </xf>
    <xf numFmtId="0" fontId="69" fillId="0" borderId="46" xfId="1" applyFont="1" applyBorder="1" applyAlignment="1" applyProtection="1">
      <alignment horizontal="left" vertical="top" wrapText="1"/>
      <protection locked="0"/>
    </xf>
    <xf numFmtId="0" fontId="6" fillId="0" borderId="4" xfId="1" applyFont="1" applyBorder="1" applyAlignment="1">
      <alignment horizontal="center" vertical="center" wrapText="1"/>
    </xf>
    <xf numFmtId="1" fontId="8" fillId="17" borderId="7" xfId="1" applyNumberFormat="1" applyFont="1" applyFill="1" applyBorder="1" applyAlignment="1">
      <alignment horizontal="center" vertical="center" wrapText="1"/>
    </xf>
    <xf numFmtId="2" fontId="31" fillId="17" borderId="7" xfId="2" applyNumberFormat="1" applyFont="1" applyFill="1" applyBorder="1" applyAlignment="1" applyProtection="1">
      <alignment horizontal="center" vertical="center" wrapText="1"/>
    </xf>
    <xf numFmtId="0" fontId="9" fillId="0" borderId="51" xfId="1" applyFont="1" applyBorder="1" applyAlignment="1" applyProtection="1">
      <alignment horizontal="center" vertical="center" wrapText="1"/>
      <protection locked="0"/>
    </xf>
    <xf numFmtId="0" fontId="6" fillId="0" borderId="8" xfId="1" applyFont="1" applyBorder="1" applyAlignment="1" applyProtection="1">
      <alignment horizontal="left" vertical="center" wrapText="1"/>
      <protection locked="0"/>
    </xf>
    <xf numFmtId="0" fontId="6" fillId="0" borderId="11" xfId="1" applyFont="1" applyBorder="1" applyAlignment="1" applyProtection="1">
      <alignment horizontal="left" vertical="center" wrapText="1"/>
      <protection locked="0"/>
    </xf>
    <xf numFmtId="0" fontId="6" fillId="0" borderId="13" xfId="1" applyFont="1" applyBorder="1" applyAlignment="1" applyProtection="1">
      <alignment horizontal="left" vertical="center" wrapText="1"/>
      <protection locked="0"/>
    </xf>
    <xf numFmtId="0" fontId="6" fillId="0" borderId="16" xfId="1" applyFont="1" applyBorder="1" applyAlignment="1" applyProtection="1">
      <alignment horizontal="center" vertical="center" wrapText="1"/>
      <protection locked="0"/>
    </xf>
    <xf numFmtId="0" fontId="6" fillId="0" borderId="43" xfId="1" applyFont="1" applyBorder="1" applyAlignment="1" applyProtection="1">
      <alignment horizontal="center" vertical="center" wrapText="1"/>
      <protection locked="0"/>
    </xf>
    <xf numFmtId="2" fontId="31" fillId="0" borderId="7" xfId="2" applyNumberFormat="1" applyFont="1" applyFill="1" applyBorder="1" applyAlignment="1" applyProtection="1">
      <alignment horizontal="center" vertical="center" wrapText="1"/>
      <protection locked="0"/>
    </xf>
    <xf numFmtId="0" fontId="8" fillId="17" borderId="7" xfId="1" applyFont="1" applyFill="1" applyBorder="1" applyAlignment="1">
      <alignment horizontal="center" vertical="center" wrapText="1"/>
    </xf>
    <xf numFmtId="0" fontId="8" fillId="17" borderId="4" xfId="1" applyFont="1" applyFill="1" applyBorder="1" applyAlignment="1">
      <alignment horizontal="center" vertical="center" wrapText="1"/>
    </xf>
    <xf numFmtId="0" fontId="8" fillId="0" borderId="54" xfId="1" applyFont="1" applyBorder="1" applyAlignment="1">
      <alignment horizontal="center" vertical="center" wrapText="1"/>
    </xf>
    <xf numFmtId="0" fontId="8" fillId="0" borderId="42" xfId="1" applyFont="1" applyBorder="1" applyAlignment="1">
      <alignment horizontal="center" vertical="center" wrapText="1"/>
    </xf>
    <xf numFmtId="0" fontId="6" fillId="0" borderId="53" xfId="1" applyFont="1" applyBorder="1" applyAlignment="1">
      <alignment horizontal="center" vertical="center" wrapText="1"/>
    </xf>
    <xf numFmtId="0" fontId="6" fillId="0" borderId="37" xfId="1" applyFont="1" applyBorder="1" applyAlignment="1" applyProtection="1">
      <alignment horizontal="left" vertical="center" wrapText="1"/>
      <protection locked="0"/>
    </xf>
    <xf numFmtId="0" fontId="6" fillId="0" borderId="16" xfId="1" applyFont="1" applyBorder="1" applyAlignment="1" applyProtection="1">
      <alignment horizontal="left" vertical="center" wrapText="1"/>
      <protection locked="0"/>
    </xf>
    <xf numFmtId="0" fontId="6" fillId="0" borderId="43" xfId="1" applyFont="1" applyBorder="1" applyAlignment="1" applyProtection="1">
      <alignment horizontal="left" vertical="center" wrapText="1"/>
      <protection locked="0"/>
    </xf>
    <xf numFmtId="0" fontId="35" fillId="0" borderId="51" xfId="1" applyFont="1" applyBorder="1" applyAlignment="1" applyProtection="1">
      <alignment horizontal="left" vertical="top" wrapText="1"/>
      <protection locked="0"/>
    </xf>
    <xf numFmtId="0" fontId="35" fillId="0" borderId="46" xfId="1" applyFont="1" applyBorder="1" applyAlignment="1" applyProtection="1">
      <alignment horizontal="left" vertical="top" wrapText="1"/>
      <protection locked="0"/>
    </xf>
    <xf numFmtId="0" fontId="6" fillId="0" borderId="51" xfId="1" quotePrefix="1" applyFont="1" applyBorder="1" applyAlignment="1" applyProtection="1">
      <alignment horizontal="center" vertical="center" wrapText="1"/>
      <protection locked="0"/>
    </xf>
    <xf numFmtId="0" fontId="35" fillId="0" borderId="51" xfId="0" applyFont="1" applyBorder="1" applyAlignment="1" applyProtection="1">
      <alignment horizontal="left" vertical="center" wrapText="1"/>
      <protection locked="0"/>
    </xf>
    <xf numFmtId="0" fontId="35" fillId="0" borderId="46" xfId="0" applyFont="1" applyBorder="1" applyAlignment="1" applyProtection="1">
      <alignment horizontal="left" vertical="center" wrapText="1"/>
      <protection locked="0"/>
    </xf>
    <xf numFmtId="0" fontId="6" fillId="0" borderId="51"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52" xfId="0" applyFont="1" applyBorder="1" applyAlignment="1" applyProtection="1">
      <alignment horizontal="center"/>
      <protection locked="0"/>
    </xf>
    <xf numFmtId="0" fontId="6" fillId="0" borderId="74" xfId="0" applyFont="1" applyBorder="1" applyAlignment="1" applyProtection="1">
      <alignment horizontal="center"/>
      <protection locked="0"/>
    </xf>
    <xf numFmtId="0" fontId="6" fillId="0" borderId="52" xfId="1" applyFont="1" applyBorder="1" applyAlignment="1" applyProtection="1">
      <alignment horizontal="left" vertical="center" wrapText="1"/>
      <protection locked="0"/>
    </xf>
    <xf numFmtId="0" fontId="6" fillId="0" borderId="49" xfId="1" applyFont="1" applyBorder="1" applyAlignment="1" applyProtection="1">
      <alignment horizontal="left" vertical="center" wrapText="1"/>
      <protection locked="0"/>
    </xf>
    <xf numFmtId="0" fontId="6" fillId="0" borderId="74" xfId="1" applyFont="1" applyBorder="1" applyAlignment="1" applyProtection="1">
      <alignment horizontal="left" vertical="center" wrapText="1"/>
      <protection locked="0"/>
    </xf>
    <xf numFmtId="0" fontId="6" fillId="0" borderId="41" xfId="1" applyFont="1" applyBorder="1" applyAlignment="1" applyProtection="1">
      <alignment horizontal="center" vertical="center" wrapText="1"/>
      <protection locked="0"/>
    </xf>
    <xf numFmtId="0" fontId="6" fillId="0" borderId="40" xfId="1" applyFont="1" applyBorder="1" applyAlignment="1" applyProtection="1">
      <alignment horizontal="justify" vertical="top" wrapText="1"/>
      <protection locked="0"/>
    </xf>
    <xf numFmtId="0" fontId="6" fillId="0" borderId="16" xfId="1" applyFont="1" applyBorder="1" applyAlignment="1" applyProtection="1">
      <alignment horizontal="justify" vertical="top" wrapText="1"/>
      <protection locked="0"/>
    </xf>
    <xf numFmtId="0" fontId="6" fillId="0" borderId="43" xfId="1" applyFont="1" applyBorder="1" applyAlignment="1" applyProtection="1">
      <alignment horizontal="justify" vertical="top" wrapText="1"/>
      <protection locked="0"/>
    </xf>
    <xf numFmtId="0" fontId="6" fillId="0" borderId="63" xfId="1" applyFont="1" applyBorder="1" applyAlignment="1" applyProtection="1">
      <alignment horizontal="center" vertical="center" wrapText="1"/>
      <protection locked="0"/>
    </xf>
    <xf numFmtId="0" fontId="6" fillId="0" borderId="40" xfId="1" applyFont="1" applyBorder="1" applyAlignment="1" applyProtection="1">
      <alignment horizontal="left" vertical="center" wrapText="1"/>
      <protection locked="0"/>
    </xf>
    <xf numFmtId="0" fontId="6" fillId="0" borderId="9" xfId="1" applyFont="1" applyBorder="1" applyAlignment="1" applyProtection="1">
      <alignment horizontal="justify" vertical="center" wrapText="1"/>
      <protection locked="0"/>
    </xf>
    <xf numFmtId="0" fontId="6" fillId="0" borderId="1" xfId="1" applyFont="1" applyBorder="1" applyAlignment="1" applyProtection="1">
      <alignment horizontal="justify" vertical="center" wrapText="1"/>
      <protection locked="0"/>
    </xf>
    <xf numFmtId="0" fontId="6" fillId="0" borderId="14" xfId="1" applyFont="1" applyBorder="1" applyAlignment="1" applyProtection="1">
      <alignment horizontal="justify" vertical="center" wrapText="1"/>
      <protection locked="0"/>
    </xf>
    <xf numFmtId="14" fontId="6" fillId="0" borderId="1" xfId="1" applyNumberFormat="1" applyFont="1" applyBorder="1" applyAlignment="1" applyProtection="1">
      <alignment horizontal="center" vertical="center" wrapText="1"/>
      <protection locked="0"/>
    </xf>
    <xf numFmtId="14" fontId="6" fillId="0" borderId="12" xfId="1" applyNumberFormat="1" applyFont="1" applyBorder="1" applyAlignment="1" applyProtection="1">
      <alignment horizontal="center" vertical="center" wrapText="1"/>
      <protection locked="0"/>
    </xf>
    <xf numFmtId="14" fontId="6" fillId="0" borderId="14" xfId="1" applyNumberFormat="1" applyFont="1" applyBorder="1" applyAlignment="1" applyProtection="1">
      <alignment horizontal="center" vertical="center" wrapText="1"/>
      <protection locked="0"/>
    </xf>
    <xf numFmtId="14" fontId="6" fillId="0" borderId="15" xfId="1" applyNumberFormat="1" applyFont="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16" fontId="6" fillId="0" borderId="37" xfId="1" applyNumberFormat="1" applyFont="1" applyBorder="1" applyAlignment="1" applyProtection="1">
      <alignment horizontal="center" vertical="center" wrapText="1"/>
      <protection locked="0"/>
    </xf>
    <xf numFmtId="0" fontId="9" fillId="0" borderId="51" xfId="1" applyFont="1" applyBorder="1" applyAlignment="1" applyProtection="1">
      <alignment horizontal="justify" vertical="top" wrapText="1"/>
      <protection locked="0"/>
    </xf>
    <xf numFmtId="0" fontId="6" fillId="0" borderId="19" xfId="1" applyFont="1" applyBorder="1" applyAlignment="1" applyProtection="1">
      <alignment horizontal="justify" vertical="top" wrapText="1"/>
      <protection locked="0"/>
    </xf>
    <xf numFmtId="0" fontId="6" fillId="0" borderId="19" xfId="1" applyFont="1" applyBorder="1" applyAlignment="1" applyProtection="1">
      <alignment horizontal="justify" vertical="center" wrapText="1"/>
      <protection locked="0"/>
    </xf>
    <xf numFmtId="0" fontId="6" fillId="0" borderId="8"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left" vertical="center" wrapText="1"/>
      <protection locked="0"/>
    </xf>
    <xf numFmtId="0" fontId="6" fillId="11" borderId="9" xfId="1" applyFont="1" applyFill="1" applyBorder="1" applyAlignment="1" applyProtection="1">
      <alignment horizontal="center" vertical="center" wrapText="1"/>
      <protection locked="0"/>
    </xf>
    <xf numFmtId="0" fontId="6" fillId="11" borderId="14" xfId="1" applyFont="1" applyFill="1" applyBorder="1" applyAlignment="1" applyProtection="1">
      <alignment horizontal="center" vertical="center" wrapText="1"/>
      <protection locked="0"/>
    </xf>
    <xf numFmtId="14" fontId="6" fillId="11" borderId="9" xfId="1" applyNumberFormat="1" applyFont="1" applyFill="1" applyBorder="1" applyAlignment="1" applyProtection="1">
      <alignment horizontal="center" vertical="center" wrapText="1"/>
      <protection locked="0"/>
    </xf>
    <xf numFmtId="14" fontId="6" fillId="11" borderId="55" xfId="1" applyNumberFormat="1" applyFont="1" applyFill="1" applyBorder="1" applyAlignment="1" applyProtection="1">
      <alignment horizontal="center" vertical="center" wrapText="1"/>
      <protection locked="0"/>
    </xf>
    <xf numFmtId="0" fontId="6" fillId="11" borderId="15" xfId="1" applyFont="1" applyFill="1" applyBorder="1" applyAlignment="1" applyProtection="1">
      <alignment horizontal="center" vertical="center" wrapText="1"/>
      <protection locked="0"/>
    </xf>
    <xf numFmtId="0" fontId="6" fillId="0" borderId="54" xfId="1" applyFont="1" applyBorder="1" applyAlignment="1" applyProtection="1">
      <alignment horizontal="center" vertical="center" wrapText="1"/>
      <protection locked="0"/>
    </xf>
    <xf numFmtId="0" fontId="6" fillId="11" borderId="1" xfId="1" applyFont="1" applyFill="1" applyBorder="1" applyAlignment="1" applyProtection="1">
      <alignment horizontal="center" vertical="center" wrapText="1"/>
      <protection locked="0"/>
    </xf>
    <xf numFmtId="0" fontId="6" fillId="0" borderId="1" xfId="1" applyBorder="1" applyAlignment="1" applyProtection="1">
      <alignment horizontal="left" vertical="center" wrapText="1"/>
      <protection locked="0"/>
    </xf>
    <xf numFmtId="0" fontId="6" fillId="0" borderId="1" xfId="1" applyBorder="1" applyAlignment="1" applyProtection="1">
      <alignment horizontal="justify" vertical="center" wrapText="1"/>
      <protection locked="0"/>
    </xf>
    <xf numFmtId="0" fontId="0" fillId="11" borderId="1" xfId="0" applyFill="1" applyBorder="1" applyAlignment="1" applyProtection="1">
      <alignment horizontal="center" vertical="center" wrapText="1"/>
      <protection locked="0"/>
    </xf>
    <xf numFmtId="0" fontId="0" fillId="11" borderId="14" xfId="0" applyFill="1" applyBorder="1" applyAlignment="1" applyProtection="1">
      <alignment horizontal="center" vertical="center" wrapText="1"/>
      <protection locked="0"/>
    </xf>
    <xf numFmtId="0" fontId="6" fillId="11" borderId="20" xfId="1" applyFont="1" applyFill="1" applyBorder="1" applyAlignment="1" applyProtection="1">
      <alignment horizontal="center" vertical="center" wrapText="1"/>
      <protection locked="0"/>
    </xf>
    <xf numFmtId="0" fontId="0" fillId="11" borderId="20" xfId="0" applyFill="1" applyBorder="1" applyAlignment="1" applyProtection="1">
      <alignment horizontal="center" vertical="center" wrapText="1"/>
      <protection locked="0"/>
    </xf>
    <xf numFmtId="0" fontId="0" fillId="11" borderId="76" xfId="0" applyFill="1" applyBorder="1" applyAlignment="1" applyProtection="1">
      <alignment horizontal="center" vertical="center" wrapText="1"/>
      <protection locked="0"/>
    </xf>
    <xf numFmtId="0" fontId="6" fillId="0" borderId="19" xfId="1" applyBorder="1" applyAlignment="1" applyProtection="1">
      <alignment horizontal="center" vertical="center" wrapText="1"/>
      <protection locked="0"/>
    </xf>
    <xf numFmtId="0" fontId="6" fillId="11" borderId="49" xfId="1" applyFont="1" applyFill="1" applyBorder="1" applyAlignment="1" applyProtection="1">
      <alignment horizontal="center" vertical="center" wrapText="1"/>
      <protection locked="0"/>
    </xf>
    <xf numFmtId="0" fontId="6" fillId="11" borderId="37" xfId="1" applyFont="1" applyFill="1" applyBorder="1" applyAlignment="1" applyProtection="1">
      <alignment horizontal="left" vertical="center" wrapText="1"/>
      <protection locked="0"/>
    </xf>
    <xf numFmtId="0" fontId="6" fillId="11" borderId="43" xfId="1" applyFont="1" applyFill="1" applyBorder="1" applyAlignment="1" applyProtection="1">
      <alignment horizontal="left" vertical="center" wrapText="1"/>
      <protection locked="0"/>
    </xf>
    <xf numFmtId="0" fontId="35" fillId="0" borderId="1" xfId="1" applyFont="1" applyBorder="1" applyAlignment="1" applyProtection="1">
      <alignment horizontal="left" vertical="center" wrapText="1"/>
    </xf>
    <xf numFmtId="0" fontId="35" fillId="0" borderId="6" xfId="1" applyFont="1" applyBorder="1" applyAlignment="1" applyProtection="1">
      <alignment horizontal="left" vertical="center" wrapText="1"/>
    </xf>
    <xf numFmtId="0" fontId="21" fillId="0" borderId="2" xfId="1" applyFont="1" applyBorder="1" applyAlignment="1" applyProtection="1">
      <alignment horizontal="center" vertical="center" wrapText="1"/>
    </xf>
    <xf numFmtId="0" fontId="21" fillId="0" borderId="32" xfId="1" applyFont="1" applyBorder="1" applyAlignment="1" applyProtection="1">
      <alignment horizontal="center" vertical="center" wrapText="1"/>
    </xf>
    <xf numFmtId="0" fontId="21" fillId="0" borderId="3" xfId="1" applyFont="1" applyBorder="1" applyAlignment="1" applyProtection="1">
      <alignment horizontal="center" vertical="center" wrapText="1"/>
    </xf>
    <xf numFmtId="0" fontId="21" fillId="0" borderId="23" xfId="1" applyFont="1" applyBorder="1" applyAlignment="1" applyProtection="1">
      <alignment horizontal="center" vertical="center" wrapText="1"/>
    </xf>
    <xf numFmtId="0" fontId="21" fillId="0" borderId="0" xfId="1" applyFont="1" applyBorder="1" applyAlignment="1" applyProtection="1">
      <alignment horizontal="center" vertical="center" wrapText="1"/>
    </xf>
    <xf numFmtId="0" fontId="21" fillId="0" borderId="24" xfId="1" applyFont="1" applyBorder="1" applyAlignment="1" applyProtection="1">
      <alignment horizontal="center" vertical="center" wrapText="1"/>
    </xf>
    <xf numFmtId="0" fontId="0" fillId="0" borderId="1" xfId="0" applyBorder="1" applyAlignment="1" applyProtection="1">
      <alignment horizontal="center"/>
    </xf>
    <xf numFmtId="0" fontId="21" fillId="9" borderId="1" xfId="1" applyFont="1" applyFill="1" applyBorder="1" applyAlignment="1" applyProtection="1">
      <alignment horizontal="center" vertical="center" wrapText="1"/>
    </xf>
    <xf numFmtId="0" fontId="0" fillId="0" borderId="0" xfId="0" applyBorder="1" applyAlignment="1" applyProtection="1">
      <alignment horizontal="center"/>
      <protection locked="0"/>
    </xf>
    <xf numFmtId="0" fontId="6" fillId="11" borderId="51" xfId="0" applyFont="1" applyFill="1" applyBorder="1" applyAlignment="1">
      <alignment horizontal="center" vertical="center" wrapText="1"/>
    </xf>
    <xf numFmtId="0" fontId="0" fillId="11" borderId="19" xfId="0" applyFill="1" applyBorder="1" applyAlignment="1">
      <alignment horizontal="center" vertical="center" wrapText="1"/>
    </xf>
    <xf numFmtId="0" fontId="0" fillId="11" borderId="46" xfId="0" applyFill="1" applyBorder="1" applyAlignment="1">
      <alignment horizontal="center" vertical="center" wrapText="1"/>
    </xf>
    <xf numFmtId="0" fontId="6" fillId="11" borderId="51" xfId="0" applyFont="1" applyFill="1" applyBorder="1" applyAlignment="1" applyProtection="1">
      <alignment horizontal="center" vertical="center" wrapText="1"/>
      <protection locked="0"/>
    </xf>
    <xf numFmtId="0" fontId="6" fillId="11" borderId="51" xfId="1" applyFont="1" applyFill="1" applyBorder="1" applyAlignment="1" applyProtection="1">
      <alignment vertical="center" wrapText="1"/>
      <protection locked="0"/>
    </xf>
    <xf numFmtId="0" fontId="0" fillId="11" borderId="19" xfId="0" applyFill="1" applyBorder="1" applyAlignment="1">
      <alignment vertical="center" wrapText="1"/>
    </xf>
    <xf numFmtId="0" fontId="0" fillId="11" borderId="7" xfId="0" applyFill="1" applyBorder="1" applyAlignment="1">
      <alignment vertical="center" wrapText="1"/>
    </xf>
    <xf numFmtId="0" fontId="6" fillId="11" borderId="51" xfId="1" applyFont="1" applyFill="1" applyBorder="1" applyAlignment="1" applyProtection="1">
      <alignment horizontal="center" vertical="center" wrapText="1"/>
      <protection locked="0"/>
    </xf>
    <xf numFmtId="0" fontId="0" fillId="11" borderId="46" xfId="0" applyFill="1" applyBorder="1" applyAlignment="1">
      <alignment vertical="center" wrapText="1"/>
    </xf>
    <xf numFmtId="1" fontId="6" fillId="11" borderId="51" xfId="1" applyNumberFormat="1" applyFont="1" applyFill="1" applyBorder="1" applyAlignment="1">
      <alignment horizontal="center" vertical="center" wrapText="1"/>
    </xf>
    <xf numFmtId="2" fontId="9" fillId="11" borderId="51" xfId="2" applyNumberFormat="1" applyFont="1" applyFill="1" applyBorder="1" applyAlignment="1" applyProtection="1">
      <alignment horizontal="center" vertical="center" wrapText="1"/>
    </xf>
    <xf numFmtId="2" fontId="31" fillId="11" borderId="51" xfId="2" applyNumberFormat="1" applyFont="1" applyFill="1" applyBorder="1" applyAlignment="1" applyProtection="1">
      <alignment horizontal="center" vertical="center" wrapText="1"/>
      <protection locked="0"/>
    </xf>
    <xf numFmtId="0" fontId="6" fillId="11" borderId="51" xfId="1" applyFont="1" applyFill="1" applyBorder="1" applyAlignment="1">
      <alignment horizontal="center" vertical="center" wrapText="1"/>
    </xf>
    <xf numFmtId="0" fontId="31" fillId="11" borderId="51" xfId="1" applyFont="1" applyFill="1" applyBorder="1" applyAlignment="1" applyProtection="1">
      <alignment horizontal="center" vertical="center" wrapText="1"/>
      <protection locked="0"/>
    </xf>
    <xf numFmtId="0" fontId="0" fillId="11" borderId="7" xfId="0" applyFill="1" applyBorder="1" applyAlignment="1">
      <alignment horizontal="center" vertical="center" wrapText="1"/>
    </xf>
    <xf numFmtId="0" fontId="9" fillId="11" borderId="51" xfId="1" applyFont="1" applyFill="1" applyBorder="1" applyAlignment="1" applyProtection="1">
      <alignment horizontal="center" vertical="center" wrapText="1"/>
    </xf>
    <xf numFmtId="1" fontId="9" fillId="11" borderId="51" xfId="2" applyNumberFormat="1" applyFont="1" applyFill="1" applyBorder="1" applyAlignment="1" applyProtection="1">
      <alignment horizontal="center" vertical="center" wrapText="1"/>
    </xf>
    <xf numFmtId="0" fontId="6" fillId="11" borderId="37" xfId="1" applyFont="1" applyFill="1" applyBorder="1" applyAlignment="1" applyProtection="1">
      <alignment horizontal="center" vertical="center" wrapText="1"/>
      <protection locked="0"/>
    </xf>
    <xf numFmtId="0" fontId="0" fillId="11" borderId="16" xfId="0" applyFill="1" applyBorder="1" applyAlignment="1">
      <alignment horizontal="center" vertical="center" wrapText="1"/>
    </xf>
    <xf numFmtId="0" fontId="0" fillId="11" borderId="43" xfId="0" applyFill="1" applyBorder="1" applyAlignment="1">
      <alignment horizontal="center" vertical="center" wrapText="1"/>
    </xf>
    <xf numFmtId="14" fontId="6" fillId="11" borderId="51" xfId="1" applyNumberFormat="1" applyFont="1" applyFill="1" applyBorder="1" applyAlignment="1" applyProtection="1">
      <alignment horizontal="center" vertical="center" wrapText="1"/>
      <protection locked="0"/>
    </xf>
    <xf numFmtId="0" fontId="11" fillId="0" borderId="39" xfId="1" applyFont="1" applyBorder="1" applyAlignment="1">
      <alignment horizontal="center" vertical="center" wrapText="1"/>
    </xf>
    <xf numFmtId="0" fontId="11" fillId="0" borderId="65"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75" xfId="1" applyFont="1" applyBorder="1" applyAlignment="1">
      <alignment horizontal="center" vertical="center" wrapText="1"/>
    </xf>
    <xf numFmtId="0" fontId="11" fillId="0" borderId="66" xfId="1" applyFont="1" applyBorder="1" applyAlignment="1">
      <alignment horizontal="center" vertical="center" wrapText="1"/>
    </xf>
    <xf numFmtId="0" fontId="11" fillId="0" borderId="44"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73" xfId="1" applyFont="1" applyBorder="1" applyAlignment="1">
      <alignment horizontal="center" vertical="center" wrapText="1"/>
    </xf>
    <xf numFmtId="0" fontId="11" fillId="0" borderId="17" xfId="1" applyFont="1" applyBorder="1" applyAlignment="1">
      <alignment horizontal="center"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9" fillId="10" borderId="37" xfId="1" applyFont="1" applyFill="1" applyBorder="1" applyAlignment="1">
      <alignment horizontal="center" vertical="center" wrapText="1"/>
    </xf>
    <xf numFmtId="0" fontId="9" fillId="10" borderId="52" xfId="1" applyFont="1" applyFill="1" applyBorder="1" applyAlignment="1">
      <alignment horizontal="center" vertical="center" wrapText="1"/>
    </xf>
    <xf numFmtId="0" fontId="9" fillId="10" borderId="44" xfId="1" applyFont="1" applyFill="1" applyBorder="1" applyAlignment="1">
      <alignment horizontal="center" vertical="center" wrapText="1"/>
    </xf>
    <xf numFmtId="0" fontId="9" fillId="10" borderId="26" xfId="1" applyFont="1" applyFill="1" applyBorder="1" applyAlignment="1">
      <alignment horizontal="center" vertical="center" wrapText="1"/>
    </xf>
    <xf numFmtId="0" fontId="9" fillId="10" borderId="61" xfId="1" applyFont="1" applyFill="1" applyBorder="1" applyAlignment="1">
      <alignment horizontal="center" vertical="center" wrapText="1"/>
    </xf>
    <xf numFmtId="0" fontId="9" fillId="10" borderId="62" xfId="1" applyFont="1" applyFill="1" applyBorder="1" applyAlignment="1">
      <alignment horizontal="center" vertical="center" wrapText="1"/>
    </xf>
    <xf numFmtId="0" fontId="9" fillId="8" borderId="40" xfId="1" applyFont="1" applyFill="1" applyBorder="1" applyAlignment="1">
      <alignment horizontal="center" vertical="center" wrapText="1"/>
    </xf>
    <xf numFmtId="0" fontId="9" fillId="8" borderId="41" xfId="1"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63"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9" fillId="10" borderId="21" xfId="1" applyFont="1" applyFill="1" applyBorder="1" applyAlignment="1">
      <alignment horizontal="center" vertical="center" wrapText="1"/>
    </xf>
    <xf numFmtId="0" fontId="9" fillId="10" borderId="1" xfId="1" applyFont="1" applyFill="1" applyBorder="1" applyAlignment="1">
      <alignment horizontal="center" vertical="center" wrapText="1"/>
    </xf>
    <xf numFmtId="0" fontId="9" fillId="10" borderId="12" xfId="1" applyFont="1" applyFill="1" applyBorder="1" applyAlignment="1">
      <alignment horizontal="center" vertical="center" wrapText="1"/>
    </xf>
    <xf numFmtId="0" fontId="9" fillId="10" borderId="11" xfId="1" applyFont="1" applyFill="1" applyBorder="1" applyAlignment="1">
      <alignment horizontal="center" vertical="center" wrapText="1"/>
    </xf>
    <xf numFmtId="0" fontId="9" fillId="10" borderId="39" xfId="0" applyFont="1" applyFill="1" applyBorder="1" applyAlignment="1" applyProtection="1">
      <alignment horizontal="center" vertical="center" wrapText="1"/>
    </xf>
    <xf numFmtId="0" fontId="9" fillId="10" borderId="44" xfId="0" applyFont="1" applyFill="1" applyBorder="1" applyAlignment="1" applyProtection="1">
      <alignment horizontal="center" vertical="center" wrapText="1"/>
    </xf>
    <xf numFmtId="0" fontId="9" fillId="10" borderId="30" xfId="0" applyFont="1" applyFill="1" applyBorder="1" applyAlignment="1" applyProtection="1">
      <alignment horizontal="center" vertical="center" wrapText="1"/>
    </xf>
    <xf numFmtId="0" fontId="9" fillId="10" borderId="17" xfId="0" applyFont="1" applyFill="1" applyBorder="1" applyAlignment="1" applyProtection="1">
      <alignment horizontal="center" vertical="center" wrapText="1"/>
    </xf>
    <xf numFmtId="0" fontId="9" fillId="10" borderId="38" xfId="0" applyFont="1" applyFill="1" applyBorder="1" applyAlignment="1" applyProtection="1">
      <alignment horizontal="center" vertical="center" wrapText="1"/>
    </xf>
    <xf numFmtId="0" fontId="9" fillId="10" borderId="28" xfId="0" applyFont="1" applyFill="1" applyBorder="1" applyAlignment="1" applyProtection="1">
      <alignment horizontal="center" vertical="center" wrapText="1"/>
    </xf>
    <xf numFmtId="0" fontId="9" fillId="10" borderId="29" xfId="0" applyFont="1" applyFill="1" applyBorder="1" applyAlignment="1" applyProtection="1">
      <alignment horizontal="center" vertical="center" wrapText="1"/>
    </xf>
    <xf numFmtId="0" fontId="9" fillId="10" borderId="2" xfId="1" applyFont="1" applyFill="1" applyBorder="1" applyAlignment="1">
      <alignment horizontal="center" vertical="center" wrapText="1"/>
    </xf>
    <xf numFmtId="0" fontId="9" fillId="10" borderId="23" xfId="1" applyFont="1" applyFill="1" applyBorder="1" applyAlignment="1">
      <alignment horizontal="center" vertical="center" wrapText="1"/>
    </xf>
    <xf numFmtId="0" fontId="9" fillId="10" borderId="0" xfId="0" applyFont="1" applyFill="1" applyBorder="1" applyAlignment="1" applyProtection="1">
      <alignment horizontal="center" vertical="center" wrapText="1"/>
    </xf>
    <xf numFmtId="0" fontId="9" fillId="10" borderId="8" xfId="0" applyFont="1" applyFill="1" applyBorder="1" applyAlignment="1" applyProtection="1">
      <alignment horizontal="center" vertical="center" wrapText="1"/>
    </xf>
    <xf numFmtId="0" fontId="9" fillId="10" borderId="10" xfId="0" applyFont="1" applyFill="1" applyBorder="1" applyAlignment="1" applyProtection="1">
      <alignment horizontal="center" vertical="center" wrapText="1"/>
    </xf>
    <xf numFmtId="0" fontId="9" fillId="10" borderId="11" xfId="0" applyFont="1" applyFill="1" applyBorder="1" applyAlignment="1" applyProtection="1">
      <alignment horizontal="center" vertical="center" wrapText="1"/>
    </xf>
    <xf numFmtId="0" fontId="9" fillId="10" borderId="47" xfId="0" applyFont="1" applyFill="1" applyBorder="1" applyAlignment="1" applyProtection="1">
      <alignment horizontal="center" vertical="center" wrapText="1"/>
    </xf>
    <xf numFmtId="0" fontId="9" fillId="10" borderId="48" xfId="0" applyFont="1" applyFill="1" applyBorder="1" applyAlignment="1" applyProtection="1">
      <alignment horizontal="center" vertical="center" wrapText="1"/>
    </xf>
    <xf numFmtId="0" fontId="9" fillId="10" borderId="3" xfId="0" applyFont="1" applyFill="1" applyBorder="1" applyAlignment="1" applyProtection="1">
      <alignment horizontal="center" vertical="center" wrapText="1"/>
    </xf>
    <xf numFmtId="0" fontId="9" fillId="10" borderId="1" xfId="0" applyFont="1" applyFill="1" applyBorder="1" applyAlignment="1" applyProtection="1">
      <alignment horizontal="center" vertical="center" wrapText="1"/>
    </xf>
    <xf numFmtId="0" fontId="9" fillId="10" borderId="25" xfId="1" applyFont="1" applyFill="1" applyBorder="1" applyAlignment="1">
      <alignment horizontal="center" vertical="center" wrapText="1"/>
    </xf>
    <xf numFmtId="0" fontId="9" fillId="10" borderId="27" xfId="1" applyFont="1" applyFill="1" applyBorder="1" applyAlignment="1">
      <alignment horizontal="center" vertical="center" wrapText="1"/>
    </xf>
    <xf numFmtId="0" fontId="9" fillId="8" borderId="37" xfId="1" applyFont="1" applyFill="1" applyBorder="1" applyAlignment="1">
      <alignment horizontal="center" vertical="center" wrapText="1"/>
    </xf>
    <xf numFmtId="0" fontId="9" fillId="8" borderId="52" xfId="1"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0" fillId="7" borderId="51" xfId="0" applyFont="1" applyFill="1" applyBorder="1" applyAlignment="1">
      <alignment horizontal="center" vertical="center" wrapText="1"/>
    </xf>
    <xf numFmtId="0" fontId="9" fillId="16" borderId="6"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0" borderId="32" xfId="1" applyFont="1" applyFill="1" applyBorder="1" applyAlignment="1">
      <alignment horizontal="center" vertical="center" wrapText="1"/>
    </xf>
    <xf numFmtId="0" fontId="9" fillId="10" borderId="4" xfId="1" applyFont="1" applyFill="1" applyBorder="1" applyAlignment="1">
      <alignment horizontal="center" vertical="center" wrapText="1"/>
    </xf>
    <xf numFmtId="0" fontId="9" fillId="10" borderId="18" xfId="1" applyFont="1" applyFill="1" applyBorder="1" applyAlignment="1">
      <alignment horizontal="center" vertical="center" wrapText="1"/>
    </xf>
    <xf numFmtId="0" fontId="9" fillId="10" borderId="48" xfId="1" applyFont="1" applyFill="1" applyBorder="1" applyAlignment="1">
      <alignment horizontal="center" vertical="center" wrapText="1"/>
    </xf>
    <xf numFmtId="0" fontId="9" fillId="10" borderId="49" xfId="1" applyFont="1" applyFill="1" applyBorder="1" applyAlignment="1">
      <alignment horizontal="center" vertical="center" wrapText="1"/>
    </xf>
    <xf numFmtId="0" fontId="9" fillId="10" borderId="47" xfId="1" applyFont="1" applyFill="1" applyBorder="1" applyAlignment="1">
      <alignment horizontal="center" vertical="center" wrapText="1"/>
    </xf>
    <xf numFmtId="0" fontId="9" fillId="10" borderId="16" xfId="1" applyFont="1" applyFill="1" applyBorder="1" applyAlignment="1">
      <alignment horizontal="center" vertical="center" wrapText="1"/>
    </xf>
    <xf numFmtId="0" fontId="9" fillId="10" borderId="56" xfId="0" applyFont="1" applyFill="1" applyBorder="1" applyAlignment="1" applyProtection="1">
      <alignment horizontal="center" vertical="center" wrapText="1"/>
    </xf>
    <xf numFmtId="0" fontId="9" fillId="10" borderId="49" xfId="0" applyFont="1" applyFill="1" applyBorder="1" applyAlignment="1" applyProtection="1">
      <alignment horizontal="center" vertical="center" wrapText="1"/>
    </xf>
    <xf numFmtId="0" fontId="9" fillId="10" borderId="0" xfId="1" applyFont="1" applyFill="1" applyBorder="1" applyAlignment="1">
      <alignment horizontal="center" vertical="center" wrapText="1"/>
    </xf>
    <xf numFmtId="0" fontId="9" fillId="10" borderId="19" xfId="1" applyFont="1" applyFill="1" applyBorder="1" applyAlignment="1">
      <alignment horizontal="center" vertical="center" wrapText="1"/>
    </xf>
    <xf numFmtId="0" fontId="9" fillId="10" borderId="59" xfId="0" applyFont="1" applyFill="1" applyBorder="1" applyAlignment="1" applyProtection="1">
      <alignment horizontal="center" vertical="center" wrapText="1"/>
    </xf>
    <xf numFmtId="0" fontId="9" fillId="10" borderId="39" xfId="1" applyFont="1" applyFill="1" applyBorder="1" applyAlignment="1">
      <alignment horizontal="center" vertical="center" wrapText="1"/>
    </xf>
    <xf numFmtId="0" fontId="9" fillId="10" borderId="38" xfId="1" applyFont="1" applyFill="1" applyBorder="1" applyAlignment="1">
      <alignment horizontal="center" vertical="center" wrapText="1"/>
    </xf>
    <xf numFmtId="0" fontId="9" fillId="10" borderId="54" xfId="0" applyFont="1" applyFill="1" applyBorder="1" applyAlignment="1" applyProtection="1">
      <alignment horizontal="center" vertical="center" wrapText="1"/>
    </xf>
    <xf numFmtId="0" fontId="9" fillId="10" borderId="28" xfId="1" applyFont="1" applyFill="1" applyBorder="1" applyAlignment="1">
      <alignment horizontal="center" vertical="center" wrapText="1"/>
    </xf>
    <xf numFmtId="0" fontId="9" fillId="10" borderId="29" xfId="1" applyFont="1" applyFill="1" applyBorder="1" applyAlignment="1">
      <alignment horizontal="center" vertical="center" wrapText="1"/>
    </xf>
    <xf numFmtId="0" fontId="9" fillId="10" borderId="57" xfId="1" applyFont="1" applyFill="1" applyBorder="1" applyAlignment="1">
      <alignment horizontal="center" vertical="center" wrapText="1"/>
    </xf>
    <xf numFmtId="0" fontId="9" fillId="10" borderId="58" xfId="1" applyFont="1" applyFill="1" applyBorder="1" applyAlignment="1">
      <alignment horizontal="center" vertical="center" wrapText="1"/>
    </xf>
    <xf numFmtId="0" fontId="9" fillId="10" borderId="11" xfId="1" applyFont="1" applyFill="1" applyBorder="1" applyAlignment="1">
      <alignment horizontal="center" vertical="center" textRotation="90" wrapText="1"/>
    </xf>
    <xf numFmtId="0" fontId="9" fillId="10" borderId="47" xfId="1" applyFont="1" applyFill="1" applyBorder="1" applyAlignment="1">
      <alignment horizontal="center" vertical="center" textRotation="90" wrapText="1"/>
    </xf>
    <xf numFmtId="0" fontId="9" fillId="10" borderId="1" xfId="1" applyFont="1" applyFill="1" applyBorder="1" applyAlignment="1">
      <alignment horizontal="center" vertical="center" textRotation="90" wrapText="1"/>
    </xf>
    <xf numFmtId="0" fontId="9" fillId="10" borderId="6" xfId="1" applyFont="1" applyFill="1" applyBorder="1" applyAlignment="1">
      <alignment horizontal="center" vertical="center" textRotation="90" wrapText="1"/>
    </xf>
    <xf numFmtId="0" fontId="9" fillId="10" borderId="33" xfId="1" applyFont="1" applyFill="1" applyBorder="1" applyAlignment="1">
      <alignment horizontal="center" vertical="center" wrapText="1"/>
    </xf>
    <xf numFmtId="0" fontId="9" fillId="10" borderId="35" xfId="1" applyFont="1" applyFill="1" applyBorder="1" applyAlignment="1">
      <alignment horizontal="center" vertical="center" wrapText="1"/>
    </xf>
    <xf numFmtId="0" fontId="9" fillId="10" borderId="40" xfId="0" applyFont="1" applyFill="1" applyBorder="1" applyAlignment="1" applyProtection="1">
      <alignment horizontal="center" vertical="center" wrapText="1"/>
    </xf>
    <xf numFmtId="0" fontId="9" fillId="10" borderId="41" xfId="0" applyFont="1" applyFill="1" applyBorder="1" applyAlignment="1" applyProtection="1">
      <alignment horizontal="center" vertical="center" wrapText="1"/>
    </xf>
    <xf numFmtId="0" fontId="9" fillId="10" borderId="20" xfId="0" applyFont="1" applyFill="1" applyBorder="1" applyAlignment="1" applyProtection="1">
      <alignment horizontal="center" vertical="center" wrapText="1"/>
    </xf>
    <xf numFmtId="0" fontId="24" fillId="0" borderId="9" xfId="1" applyFont="1" applyBorder="1" applyAlignment="1" applyProtection="1">
      <alignment horizontal="center" vertical="center" wrapText="1"/>
      <protection locked="0"/>
    </xf>
    <xf numFmtId="0" fontId="24" fillId="0" borderId="1" xfId="1" applyFont="1" applyBorder="1" applyAlignment="1" applyProtection="1">
      <alignment horizontal="center" vertical="center" wrapText="1"/>
      <protection locked="0"/>
    </xf>
    <xf numFmtId="0" fontId="24" fillId="0" borderId="14" xfId="1" applyFont="1" applyBorder="1" applyAlignment="1" applyProtection="1">
      <alignment horizontal="center" vertical="center" wrapText="1"/>
      <protection locked="0"/>
    </xf>
    <xf numFmtId="0" fontId="9" fillId="10" borderId="21" xfId="1" applyFont="1" applyFill="1" applyBorder="1" applyAlignment="1">
      <alignment horizontal="center" vertical="center" textRotation="90" wrapText="1"/>
    </xf>
    <xf numFmtId="0" fontId="9" fillId="10" borderId="3" xfId="1" applyFont="1" applyFill="1" applyBorder="1" applyAlignment="1">
      <alignment horizontal="center" vertical="center" textRotation="90" wrapText="1"/>
    </xf>
    <xf numFmtId="2" fontId="9" fillId="17" borderId="9" xfId="2" applyNumberFormat="1" applyFont="1" applyFill="1" applyBorder="1" applyAlignment="1" applyProtection="1">
      <alignment horizontal="center" vertical="center" wrapText="1"/>
    </xf>
    <xf numFmtId="2" fontId="9" fillId="17" borderId="1" xfId="2" applyNumberFormat="1" applyFont="1" applyFill="1" applyBorder="1" applyAlignment="1" applyProtection="1">
      <alignment horizontal="center" vertical="center" wrapText="1"/>
    </xf>
    <xf numFmtId="2" fontId="9" fillId="17" borderId="14" xfId="2" applyNumberFormat="1" applyFont="1" applyFill="1" applyBorder="1" applyAlignment="1" applyProtection="1">
      <alignment horizontal="center" vertical="center" wrapText="1"/>
    </xf>
    <xf numFmtId="2" fontId="9" fillId="18" borderId="9" xfId="2" applyNumberFormat="1" applyFont="1" applyFill="1" applyBorder="1" applyAlignment="1" applyProtection="1">
      <alignment horizontal="center" vertical="center" wrapText="1"/>
    </xf>
    <xf numFmtId="2" fontId="9" fillId="18" borderId="1" xfId="2" applyNumberFormat="1" applyFont="1" applyFill="1" applyBorder="1" applyAlignment="1" applyProtection="1">
      <alignment horizontal="center" vertical="center" wrapText="1"/>
    </xf>
    <xf numFmtId="2" fontId="9" fillId="18" borderId="14" xfId="2" applyNumberFormat="1" applyFont="1" applyFill="1" applyBorder="1" applyAlignment="1" applyProtection="1">
      <alignment horizontal="center" vertical="center" wrapText="1"/>
    </xf>
    <xf numFmtId="0" fontId="6" fillId="0" borderId="9" xfId="1" applyBorder="1" applyAlignment="1" applyProtection="1">
      <alignment vertical="top" wrapText="1"/>
      <protection locked="0"/>
    </xf>
    <xf numFmtId="0" fontId="6" fillId="0" borderId="7" xfId="1" applyBorder="1" applyAlignment="1" applyProtection="1">
      <alignment vertical="top" wrapText="1"/>
      <protection locked="0"/>
    </xf>
    <xf numFmtId="0" fontId="6" fillId="0" borderId="1" xfId="1" applyBorder="1" applyAlignment="1" applyProtection="1">
      <alignment vertical="top" wrapText="1"/>
      <protection locked="0"/>
    </xf>
    <xf numFmtId="0" fontId="6" fillId="0" borderId="9"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9" xfId="1" applyBorder="1" applyAlignment="1" applyProtection="1">
      <alignment horizontal="left" vertical="top" wrapText="1"/>
      <protection locked="0"/>
    </xf>
    <xf numFmtId="0" fontId="6" fillId="0" borderId="7" xfId="1" applyBorder="1" applyAlignment="1" applyProtection="1">
      <alignment horizontal="left" vertical="top" wrapText="1"/>
      <protection locked="0"/>
    </xf>
    <xf numFmtId="0" fontId="6" fillId="0" borderId="1" xfId="1" applyBorder="1" applyAlignment="1" applyProtection="1">
      <alignment horizontal="left" vertical="top" wrapText="1"/>
      <protection locked="0"/>
    </xf>
    <xf numFmtId="0" fontId="6" fillId="17" borderId="9" xfId="1" applyFont="1" applyFill="1" applyBorder="1" applyAlignment="1">
      <alignment horizontal="center" vertical="center" wrapText="1"/>
    </xf>
    <xf numFmtId="0" fontId="6" fillId="17" borderId="1" xfId="1" applyFont="1" applyFill="1" applyBorder="1" applyAlignment="1">
      <alignment horizontal="center" vertical="center" wrapText="1"/>
    </xf>
    <xf numFmtId="0" fontId="6" fillId="17" borderId="14" xfId="1" applyFont="1" applyFill="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4" xfId="1" applyFont="1" applyBorder="1" applyAlignment="1">
      <alignment horizontal="center" vertical="center" wrapText="1"/>
    </xf>
    <xf numFmtId="0" fontId="6" fillId="6" borderId="9"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 fontId="6" fillId="17" borderId="64" xfId="1" applyNumberFormat="1" applyFont="1" applyFill="1" applyBorder="1" applyAlignment="1">
      <alignment horizontal="center" vertical="center" wrapText="1"/>
    </xf>
    <xf numFmtId="1" fontId="6" fillId="17" borderId="21" xfId="1" applyNumberFormat="1" applyFont="1" applyFill="1" applyBorder="1" applyAlignment="1">
      <alignment horizontal="center" vertical="center" wrapText="1"/>
    </xf>
    <xf numFmtId="1" fontId="6" fillId="17" borderId="45" xfId="1" applyNumberFormat="1" applyFont="1" applyFill="1" applyBorder="1" applyAlignment="1">
      <alignment horizontal="center" vertical="center" wrapText="1"/>
    </xf>
    <xf numFmtId="2" fontId="9" fillId="17" borderId="6" xfId="2" applyNumberFormat="1" applyFont="1" applyFill="1" applyBorder="1" applyAlignment="1" applyProtection="1">
      <alignment horizontal="center" vertical="center" wrapText="1"/>
    </xf>
    <xf numFmtId="2" fontId="9" fillId="17" borderId="46" xfId="2" applyNumberFormat="1" applyFont="1" applyFill="1" applyBorder="1" applyAlignment="1" applyProtection="1">
      <alignment horizontal="center" vertical="center" wrapText="1"/>
    </xf>
    <xf numFmtId="0" fontId="31" fillId="0" borderId="1" xfId="1" applyFont="1" applyFill="1" applyBorder="1" applyAlignment="1" applyProtection="1">
      <alignment horizontal="center" vertical="center" wrapText="1"/>
      <protection locked="0"/>
    </xf>
    <xf numFmtId="0" fontId="31" fillId="0" borderId="14" xfId="1" applyFont="1" applyFill="1" applyBorder="1" applyAlignment="1" applyProtection="1">
      <alignment horizontal="center" vertical="center" wrapText="1"/>
      <protection locked="0"/>
    </xf>
    <xf numFmtId="1" fontId="9" fillId="17" borderId="6" xfId="2" applyNumberFormat="1" applyFont="1" applyFill="1" applyBorder="1" applyAlignment="1" applyProtection="1">
      <alignment horizontal="center" vertical="center" wrapText="1"/>
    </xf>
    <xf numFmtId="1" fontId="9" fillId="17" borderId="46" xfId="2" applyNumberFormat="1" applyFont="1" applyFill="1" applyBorder="1" applyAlignment="1" applyProtection="1">
      <alignment horizontal="center" vertical="center" wrapText="1"/>
    </xf>
    <xf numFmtId="0" fontId="9" fillId="0" borderId="51"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19" xfId="0" applyFont="1" applyBorder="1" applyAlignment="1" applyProtection="1">
      <alignment horizontal="center" vertical="center"/>
      <protection locked="0"/>
    </xf>
    <xf numFmtId="0" fontId="6" fillId="0" borderId="49" xfId="0" applyFont="1" applyBorder="1" applyAlignment="1" applyProtection="1">
      <alignment horizontal="center"/>
      <protection locked="0"/>
    </xf>
    <xf numFmtId="0" fontId="6" fillId="0" borderId="1" xfId="1" applyFont="1" applyBorder="1" applyAlignment="1" applyProtection="1">
      <alignment horizontal="left" vertical="center" wrapText="1"/>
      <protection locked="0"/>
    </xf>
    <xf numFmtId="0" fontId="6" fillId="0" borderId="14" xfId="1" applyFont="1" applyBorder="1" applyAlignment="1" applyProtection="1">
      <alignment horizontal="left" vertical="center" wrapText="1"/>
      <protection locked="0"/>
    </xf>
    <xf numFmtId="16" fontId="6" fillId="0" borderId="51" xfId="1" quotePrefix="1" applyNumberFormat="1" applyBorder="1" applyAlignment="1" applyProtection="1">
      <alignment horizontal="center" vertical="top" wrapText="1"/>
      <protection locked="0"/>
    </xf>
    <xf numFmtId="0" fontId="6" fillId="0" borderId="19" xfId="1" applyBorder="1" applyAlignment="1" applyProtection="1">
      <alignment horizontal="center" vertical="top" wrapText="1"/>
      <protection locked="0"/>
    </xf>
    <xf numFmtId="0" fontId="6" fillId="0" borderId="46" xfId="1" applyBorder="1" applyAlignment="1" applyProtection="1">
      <alignment horizontal="center" vertical="top" wrapText="1"/>
      <protection locked="0"/>
    </xf>
    <xf numFmtId="1" fontId="6" fillId="17" borderId="9" xfId="1" applyNumberFormat="1" applyFont="1" applyFill="1" applyBorder="1" applyAlignment="1">
      <alignment horizontal="center" vertical="center" wrapText="1"/>
    </xf>
    <xf numFmtId="1" fontId="6" fillId="17" borderId="1" xfId="1" applyNumberFormat="1" applyFont="1" applyFill="1" applyBorder="1" applyAlignment="1">
      <alignment horizontal="center" vertical="center" wrapText="1"/>
    </xf>
    <xf numFmtId="1" fontId="6" fillId="17" borderId="14" xfId="1" applyNumberFormat="1" applyFont="1" applyFill="1" applyBorder="1" applyAlignment="1">
      <alignment horizontal="center" vertical="center" wrapText="1"/>
    </xf>
    <xf numFmtId="0" fontId="58" fillId="0" borderId="9" xfId="1" applyFont="1" applyFill="1" applyBorder="1" applyAlignment="1" applyProtection="1">
      <alignment horizontal="center" vertical="center" wrapText="1"/>
      <protection locked="0"/>
    </xf>
    <xf numFmtId="0" fontId="58" fillId="0" borderId="14" xfId="1" applyFont="1" applyFill="1" applyBorder="1" applyAlignment="1" applyProtection="1">
      <alignment horizontal="center" vertical="center" wrapText="1"/>
      <protection locked="0"/>
    </xf>
    <xf numFmtId="1" fontId="9" fillId="17" borderId="51" xfId="2" applyNumberFormat="1" applyFont="1" applyFill="1" applyBorder="1" applyAlignment="1" applyProtection="1">
      <alignment horizontal="center" vertical="center" wrapText="1"/>
    </xf>
    <xf numFmtId="2" fontId="58" fillId="0" borderId="9" xfId="2" applyNumberFormat="1" applyFont="1" applyFill="1" applyBorder="1" applyAlignment="1" applyProtection="1">
      <alignment horizontal="center" vertical="center" wrapText="1"/>
      <protection locked="0"/>
    </xf>
    <xf numFmtId="2" fontId="58" fillId="0" borderId="14" xfId="2" applyNumberFormat="1" applyFont="1" applyFill="1" applyBorder="1" applyAlignment="1" applyProtection="1">
      <alignment horizontal="center" vertical="center" wrapText="1"/>
      <protection locked="0"/>
    </xf>
    <xf numFmtId="2" fontId="9" fillId="17" borderId="51" xfId="2" applyNumberFormat="1" applyFont="1" applyFill="1" applyBorder="1" applyAlignment="1" applyProtection="1">
      <alignment horizontal="center" vertical="center" wrapText="1"/>
    </xf>
    <xf numFmtId="14" fontId="24" fillId="0" borderId="9" xfId="1" applyNumberFormat="1" applyFont="1" applyBorder="1" applyAlignment="1" applyProtection="1">
      <alignment horizontal="center" vertical="center" wrapText="1"/>
      <protection locked="0"/>
    </xf>
    <xf numFmtId="14" fontId="24" fillId="0" borderId="14" xfId="1" applyNumberFormat="1" applyFont="1" applyBorder="1" applyAlignment="1" applyProtection="1">
      <alignment horizontal="center" vertical="center" wrapText="1"/>
      <protection locked="0"/>
    </xf>
    <xf numFmtId="0" fontId="9" fillId="0" borderId="51" xfId="1" applyFont="1" applyBorder="1" applyAlignment="1" applyProtection="1">
      <alignment horizontal="left" vertical="top" wrapText="1"/>
      <protection locked="0"/>
    </xf>
    <xf numFmtId="0" fontId="6" fillId="0" borderId="46" xfId="1" applyBorder="1" applyAlignment="1" applyProtection="1">
      <alignment horizontal="left" vertical="top" wrapText="1"/>
      <protection locked="0"/>
    </xf>
    <xf numFmtId="0" fontId="24" fillId="0" borderId="9"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protection locked="0"/>
    </xf>
    <xf numFmtId="0" fontId="6" fillId="0" borderId="41" xfId="0" applyFont="1" applyBorder="1" applyAlignment="1" applyProtection="1">
      <alignment horizontal="justify" vertical="center" wrapText="1"/>
      <protection locked="0"/>
    </xf>
    <xf numFmtId="0" fontId="6" fillId="0" borderId="74" xfId="0" applyFont="1" applyBorder="1" applyAlignment="1" applyProtection="1">
      <alignment horizontal="justify" vertical="center" wrapText="1"/>
      <protection locked="0"/>
    </xf>
    <xf numFmtId="0" fontId="24" fillId="0" borderId="63" xfId="1" applyFont="1" applyBorder="1" applyAlignment="1" applyProtection="1">
      <alignment horizontal="justify" vertical="center" wrapText="1"/>
      <protection locked="0"/>
    </xf>
    <xf numFmtId="0" fontId="29" fillId="0" borderId="46" xfId="1" applyFont="1" applyBorder="1" applyAlignment="1" applyProtection="1">
      <alignment horizontal="justify" vertical="center" wrapText="1"/>
      <protection locked="0"/>
    </xf>
    <xf numFmtId="0" fontId="29" fillId="0" borderId="61" xfId="1" applyFont="1" applyBorder="1" applyAlignment="1" applyProtection="1">
      <alignment horizontal="center" vertical="center" wrapText="1"/>
      <protection locked="0"/>
    </xf>
    <xf numFmtId="0" fontId="29" fillId="0" borderId="46" xfId="1" applyFont="1" applyBorder="1" applyAlignment="1" applyProtection="1">
      <alignment horizontal="center" vertical="center" wrapText="1"/>
      <protection locked="0"/>
    </xf>
    <xf numFmtId="0" fontId="9" fillId="0" borderId="63" xfId="0" applyFont="1" applyBorder="1" applyAlignment="1" applyProtection="1">
      <alignment horizontal="justify" vertical="center" wrapText="1"/>
      <protection locked="0"/>
    </xf>
    <xf numFmtId="0" fontId="6" fillId="0" borderId="46" xfId="0" applyFont="1" applyBorder="1" applyAlignment="1" applyProtection="1">
      <alignment horizontal="justify" vertical="center"/>
      <protection locked="0"/>
    </xf>
    <xf numFmtId="0" fontId="6" fillId="0" borderId="41" xfId="0" applyFont="1" applyBorder="1" applyAlignment="1" applyProtection="1">
      <alignment horizontal="justify" vertical="center"/>
      <protection locked="0"/>
    </xf>
    <xf numFmtId="0" fontId="6" fillId="0" borderId="74" xfId="0" applyFont="1" applyBorder="1" applyAlignment="1" applyProtection="1">
      <alignment horizontal="justify" vertical="center"/>
      <protection locked="0"/>
    </xf>
    <xf numFmtId="14" fontId="6" fillId="0" borderId="46" xfId="1" applyNumberFormat="1" applyFont="1" applyBorder="1" applyAlignment="1" applyProtection="1">
      <alignment horizontal="center" vertical="center" wrapText="1"/>
      <protection locked="0"/>
    </xf>
    <xf numFmtId="0" fontId="24" fillId="0" borderId="51" xfId="1" applyFont="1" applyBorder="1" applyAlignment="1" applyProtection="1">
      <alignment horizontal="justify" vertical="center" wrapText="1"/>
      <protection locked="0"/>
    </xf>
    <xf numFmtId="0" fontId="24" fillId="0" borderId="46" xfId="1" applyFont="1" applyBorder="1" applyAlignment="1" applyProtection="1">
      <alignment horizontal="justify" vertical="center" wrapText="1"/>
      <protection locked="0"/>
    </xf>
    <xf numFmtId="0" fontId="29" fillId="0" borderId="63" xfId="1" applyFont="1" applyBorder="1" applyAlignment="1" applyProtection="1">
      <alignment horizontal="center" vertical="center" wrapText="1"/>
      <protection locked="0"/>
    </xf>
    <xf numFmtId="0" fontId="6" fillId="0" borderId="63" xfId="0" applyFont="1" applyBorder="1" applyAlignment="1" applyProtection="1">
      <alignment horizontal="justify" vertical="center" wrapText="1"/>
      <protection locked="0"/>
    </xf>
    <xf numFmtId="0" fontId="6" fillId="11" borderId="51" xfId="0" applyFont="1" applyFill="1" applyBorder="1" applyAlignment="1" applyProtection="1">
      <alignment horizontal="center" vertical="center"/>
      <protection locked="0"/>
    </xf>
    <xf numFmtId="0" fontId="6" fillId="11" borderId="19" xfId="0" applyFont="1" applyFill="1" applyBorder="1" applyAlignment="1" applyProtection="1">
      <alignment horizontal="center" vertical="center"/>
      <protection locked="0"/>
    </xf>
    <xf numFmtId="0" fontId="6" fillId="11" borderId="52" xfId="0" applyFont="1" applyFill="1" applyBorder="1" applyAlignment="1" applyProtection="1">
      <alignment horizontal="center"/>
      <protection locked="0"/>
    </xf>
    <xf numFmtId="0" fontId="6" fillId="11" borderId="49" xfId="0" applyFont="1" applyFill="1" applyBorder="1" applyAlignment="1" applyProtection="1">
      <alignment horizontal="center"/>
      <protection locked="0"/>
    </xf>
    <xf numFmtId="0" fontId="29" fillId="11" borderId="19" xfId="1" applyFont="1" applyFill="1" applyBorder="1" applyAlignment="1" applyProtection="1">
      <alignment horizontal="center" vertical="center" wrapText="1"/>
      <protection locked="0"/>
    </xf>
    <xf numFmtId="0" fontId="29" fillId="11" borderId="46" xfId="1" applyFont="1" applyFill="1" applyBorder="1" applyAlignment="1" applyProtection="1">
      <alignment horizontal="center" vertical="center" wrapText="1"/>
      <protection locked="0"/>
    </xf>
    <xf numFmtId="9" fontId="29" fillId="11" borderId="51" xfId="1" applyNumberFormat="1" applyFont="1" applyFill="1" applyBorder="1" applyAlignment="1" applyProtection="1">
      <alignment horizontal="center" vertical="center" wrapText="1"/>
      <protection locked="0"/>
    </xf>
    <xf numFmtId="0" fontId="6" fillId="11" borderId="19"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protection locked="0"/>
    </xf>
    <xf numFmtId="0" fontId="6" fillId="11" borderId="8" xfId="1" applyFont="1" applyFill="1" applyBorder="1" applyAlignment="1" applyProtection="1">
      <alignment horizontal="center" vertical="center" wrapText="1"/>
      <protection locked="0"/>
    </xf>
    <xf numFmtId="0" fontId="6" fillId="11" borderId="13" xfId="1" applyFont="1" applyFill="1" applyBorder="1" applyAlignment="1" applyProtection="1">
      <alignment horizontal="center" vertical="center" wrapText="1"/>
      <protection locked="0"/>
    </xf>
    <xf numFmtId="0" fontId="6" fillId="11" borderId="9" xfId="1" applyFill="1" applyBorder="1" applyAlignment="1" applyProtection="1">
      <alignment horizontal="left" vertical="center" wrapText="1"/>
      <protection locked="0"/>
    </xf>
    <xf numFmtId="0" fontId="29" fillId="11" borderId="6" xfId="1" applyFont="1" applyFill="1" applyBorder="1" applyAlignment="1" applyProtection="1">
      <alignment horizontal="left" vertical="center" wrapText="1"/>
      <protection locked="0"/>
    </xf>
    <xf numFmtId="0" fontId="29" fillId="11" borderId="1" xfId="1"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protection locked="0"/>
    </xf>
    <xf numFmtId="2" fontId="9" fillId="11" borderId="9" xfId="2" applyNumberFormat="1" applyFont="1" applyFill="1" applyBorder="1" applyAlignment="1" applyProtection="1">
      <alignment horizontal="center" vertical="center" wrapText="1"/>
    </xf>
    <xf numFmtId="2" fontId="9" fillId="11" borderId="14" xfId="2" applyNumberFormat="1" applyFont="1" applyFill="1" applyBorder="1" applyAlignment="1" applyProtection="1">
      <alignment horizontal="center" vertical="center" wrapText="1"/>
    </xf>
    <xf numFmtId="0" fontId="6" fillId="11" borderId="9" xfId="1" applyFont="1" applyFill="1" applyBorder="1" applyAlignment="1">
      <alignment horizontal="center" vertical="center" wrapText="1"/>
    </xf>
    <xf numFmtId="0" fontId="6" fillId="11" borderId="14" xfId="1"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14" xfId="0" applyFont="1" applyFill="1" applyBorder="1" applyAlignment="1">
      <alignment horizontal="center" vertical="center" wrapText="1"/>
    </xf>
    <xf numFmtId="1" fontId="6" fillId="11" borderId="9" xfId="1" applyNumberFormat="1" applyFont="1" applyFill="1" applyBorder="1" applyAlignment="1">
      <alignment horizontal="center" vertical="center" wrapText="1"/>
    </xf>
    <xf numFmtId="1" fontId="6" fillId="11" borderId="14" xfId="1" applyNumberFormat="1" applyFont="1" applyFill="1" applyBorder="1" applyAlignment="1">
      <alignment horizontal="center" vertical="center" wrapText="1"/>
    </xf>
    <xf numFmtId="0" fontId="6" fillId="11" borderId="42" xfId="0" applyFont="1" applyFill="1" applyBorder="1" applyAlignment="1" applyProtection="1">
      <alignment horizontal="center"/>
      <protection locked="0"/>
    </xf>
    <xf numFmtId="0" fontId="6" fillId="11" borderId="15" xfId="0" applyFont="1" applyFill="1" applyBorder="1" applyAlignment="1" applyProtection="1">
      <alignment horizontal="center"/>
      <protection locked="0"/>
    </xf>
    <xf numFmtId="0" fontId="6" fillId="11" borderId="11" xfId="1" applyFont="1" applyFill="1" applyBorder="1" applyAlignment="1" applyProtection="1">
      <alignment horizontal="center" vertical="center" wrapText="1"/>
      <protection locked="0"/>
    </xf>
    <xf numFmtId="14" fontId="6" fillId="11" borderId="14" xfId="1" applyNumberFormat="1" applyFont="1" applyFill="1" applyBorder="1" applyAlignment="1" applyProtection="1">
      <alignment horizontal="center" vertical="center" wrapText="1"/>
      <protection locked="0"/>
    </xf>
    <xf numFmtId="0" fontId="6" fillId="11" borderId="1" xfId="1" applyFont="1" applyFill="1" applyBorder="1" applyAlignment="1" applyProtection="1">
      <alignment horizontal="left" vertical="center" wrapText="1"/>
      <protection locked="0"/>
    </xf>
    <xf numFmtId="0" fontId="29" fillId="11" borderId="1" xfId="1" applyFont="1" applyFill="1" applyBorder="1" applyAlignment="1" applyProtection="1">
      <alignment horizontal="left" vertical="center" wrapText="1"/>
      <protection locked="0"/>
    </xf>
    <xf numFmtId="0" fontId="6" fillId="11" borderId="7" xfId="1" applyFont="1" applyFill="1" applyBorder="1" applyAlignment="1" applyProtection="1">
      <alignment horizontal="center" vertical="center" wrapText="1"/>
      <protection locked="0"/>
    </xf>
    <xf numFmtId="0" fontId="6" fillId="11" borderId="7" xfId="0" applyFont="1" applyFill="1" applyBorder="1" applyAlignment="1" applyProtection="1">
      <alignment horizontal="left" vertical="center" wrapText="1"/>
      <protection locked="0"/>
    </xf>
    <xf numFmtId="0" fontId="6" fillId="11" borderId="14" xfId="0" applyFont="1" applyFill="1" applyBorder="1" applyAlignment="1" applyProtection="1">
      <alignment horizontal="left" vertical="center"/>
      <protection locked="0"/>
    </xf>
    <xf numFmtId="0" fontId="6" fillId="11" borderId="7" xfId="0" applyFont="1" applyFill="1" applyBorder="1" applyAlignment="1" applyProtection="1">
      <alignment horizontal="center" vertical="center"/>
      <protection locked="0"/>
    </xf>
    <xf numFmtId="0" fontId="6" fillId="11" borderId="14" xfId="0" applyFont="1" applyFill="1" applyBorder="1" applyAlignment="1" applyProtection="1">
      <alignment horizontal="center" vertical="center"/>
      <protection locked="0"/>
    </xf>
    <xf numFmtId="0" fontId="6" fillId="11" borderId="9" xfId="0" applyFont="1" applyFill="1" applyBorder="1" applyAlignment="1" applyProtection="1">
      <alignment horizontal="center" vertical="center" wrapText="1"/>
      <protection locked="0"/>
    </xf>
    <xf numFmtId="0" fontId="6" fillId="11" borderId="14" xfId="0" applyFont="1" applyFill="1" applyBorder="1" applyAlignment="1" applyProtection="1">
      <alignment horizontal="center" vertical="center" wrapText="1"/>
      <protection locked="0"/>
    </xf>
    <xf numFmtId="2" fontId="31" fillId="11" borderId="9" xfId="2" applyNumberFormat="1" applyFont="1" applyFill="1" applyBorder="1" applyAlignment="1" applyProtection="1">
      <alignment horizontal="center" vertical="center" wrapText="1"/>
      <protection locked="0"/>
    </xf>
    <xf numFmtId="2" fontId="31" fillId="11" borderId="14" xfId="2" applyNumberFormat="1" applyFont="1" applyFill="1" applyBorder="1" applyAlignment="1" applyProtection="1">
      <alignment horizontal="center" vertical="center" wrapText="1"/>
      <protection locked="0"/>
    </xf>
    <xf numFmtId="2" fontId="31" fillId="11" borderId="1" xfId="2" applyNumberFormat="1" applyFont="1" applyFill="1" applyBorder="1" applyAlignment="1" applyProtection="1">
      <alignment horizontal="center" vertical="center" wrapText="1"/>
      <protection locked="0"/>
    </xf>
    <xf numFmtId="2" fontId="9" fillId="11" borderId="1" xfId="2" applyNumberFormat="1" applyFont="1" applyFill="1" applyBorder="1" applyAlignment="1" applyProtection="1">
      <alignment horizontal="center" vertical="center" wrapText="1"/>
    </xf>
    <xf numFmtId="0" fontId="6" fillId="11" borderId="1" xfId="1" applyFont="1" applyFill="1" applyBorder="1" applyAlignment="1">
      <alignment horizontal="center" vertical="center" wrapText="1"/>
    </xf>
    <xf numFmtId="0" fontId="6" fillId="11" borderId="1" xfId="0" applyFont="1" applyFill="1" applyBorder="1" applyAlignment="1">
      <alignment horizontal="center" vertical="center" wrapText="1"/>
    </xf>
    <xf numFmtId="1" fontId="6" fillId="11" borderId="1" xfId="1" applyNumberFormat="1" applyFont="1" applyFill="1" applyBorder="1" applyAlignment="1">
      <alignment horizontal="center" vertical="center" wrapText="1"/>
    </xf>
    <xf numFmtId="0" fontId="6" fillId="11" borderId="10" xfId="0" applyFont="1" applyFill="1" applyBorder="1" applyAlignment="1" applyProtection="1">
      <alignment horizontal="center"/>
      <protection locked="0"/>
    </xf>
    <xf numFmtId="0" fontId="6" fillId="11" borderId="12" xfId="0" applyFont="1" applyFill="1" applyBorder="1" applyAlignment="1" applyProtection="1">
      <alignment horizontal="center"/>
      <protection locked="0"/>
    </xf>
    <xf numFmtId="14" fontId="6" fillId="11" borderId="1" xfId="1" applyNumberFormat="1" applyFont="1" applyFill="1" applyBorder="1" applyAlignment="1" applyProtection="1">
      <alignment horizontal="center" vertical="center" wrapText="1"/>
      <protection locked="0"/>
    </xf>
    <xf numFmtId="0" fontId="24" fillId="11" borderId="7" xfId="1" applyFont="1" applyFill="1" applyBorder="1" applyAlignment="1" applyProtection="1">
      <alignment horizontal="left" vertical="center" wrapText="1"/>
      <protection locked="0"/>
    </xf>
    <xf numFmtId="0" fontId="24" fillId="11" borderId="1" xfId="1" applyFont="1" applyFill="1" applyBorder="1" applyAlignment="1" applyProtection="1">
      <alignment horizontal="left" vertical="center" wrapText="1"/>
      <protection locked="0"/>
    </xf>
    <xf numFmtId="0" fontId="24" fillId="11" borderId="14" xfId="1" applyFont="1" applyFill="1" applyBorder="1" applyAlignment="1" applyProtection="1">
      <alignment horizontal="left" vertical="center" wrapText="1"/>
      <protection locked="0"/>
    </xf>
    <xf numFmtId="9" fontId="24" fillId="11" borderId="9" xfId="1" applyNumberFormat="1" applyFont="1" applyFill="1" applyBorder="1" applyAlignment="1" applyProtection="1">
      <alignment horizontal="center" vertical="center" wrapText="1"/>
      <protection locked="0"/>
    </xf>
    <xf numFmtId="0" fontId="24" fillId="11" borderId="1" xfId="1" applyFont="1" applyFill="1" applyBorder="1" applyAlignment="1" applyProtection="1">
      <alignment horizontal="center" vertical="center" wrapText="1"/>
      <protection locked="0"/>
    </xf>
    <xf numFmtId="0" fontId="24" fillId="11" borderId="14" xfId="1" applyFont="1" applyFill="1" applyBorder="1" applyAlignment="1" applyProtection="1">
      <alignment horizontal="center" vertical="center" wrapText="1"/>
      <protection locked="0"/>
    </xf>
    <xf numFmtId="0" fontId="6" fillId="11" borderId="9" xfId="0" applyFont="1" applyFill="1" applyBorder="1" applyAlignment="1" applyProtection="1">
      <alignment horizontal="justify" vertical="justify" wrapText="1"/>
      <protection locked="0"/>
    </xf>
    <xf numFmtId="0" fontId="6" fillId="11" borderId="1" xfId="0" applyFont="1" applyFill="1" applyBorder="1" applyAlignment="1" applyProtection="1">
      <alignment horizontal="justify" vertical="justify"/>
      <protection locked="0"/>
    </xf>
    <xf numFmtId="0" fontId="6" fillId="11" borderId="14" xfId="0" applyFont="1" applyFill="1" applyBorder="1" applyAlignment="1" applyProtection="1">
      <alignment horizontal="justify" vertical="justify"/>
      <protection locked="0"/>
    </xf>
    <xf numFmtId="0" fontId="6" fillId="11" borderId="9" xfId="0" applyFont="1" applyFill="1" applyBorder="1" applyAlignment="1" applyProtection="1">
      <alignment horizontal="center" vertical="center"/>
      <protection locked="0"/>
    </xf>
    <xf numFmtId="0" fontId="3" fillId="11" borderId="0" xfId="1" applyFont="1" applyFill="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6" fillId="11" borderId="51" xfId="1" applyFont="1" applyFill="1" applyBorder="1" applyAlignment="1" applyProtection="1">
      <alignment horizontal="left" vertical="center" wrapText="1"/>
      <protection locked="0"/>
    </xf>
    <xf numFmtId="0" fontId="6" fillId="11" borderId="46" xfId="1" applyFont="1" applyFill="1" applyBorder="1" applyAlignment="1" applyProtection="1">
      <alignment horizontal="left" vertical="center" wrapText="1"/>
      <protection locked="0"/>
    </xf>
    <xf numFmtId="0" fontId="6" fillId="11" borderId="9" xfId="1" applyFill="1" applyBorder="1" applyAlignment="1" applyProtection="1">
      <alignment horizontal="center" vertical="center" wrapText="1"/>
      <protection locked="0"/>
    </xf>
    <xf numFmtId="0" fontId="6" fillId="11" borderId="1" xfId="1" applyFill="1" applyBorder="1" applyAlignment="1" applyProtection="1">
      <alignment horizontal="center" vertical="center" wrapText="1"/>
      <protection locked="0"/>
    </xf>
    <xf numFmtId="0" fontId="9" fillId="11" borderId="9" xfId="0" applyFont="1" applyFill="1" applyBorder="1" applyAlignment="1" applyProtection="1">
      <alignment horizontal="left" vertical="center" wrapText="1"/>
      <protection locked="0"/>
    </xf>
    <xf numFmtId="0" fontId="6" fillId="11" borderId="1" xfId="0" applyFont="1" applyFill="1" applyBorder="1" applyAlignment="1" applyProtection="1">
      <alignment horizontal="left" vertical="center"/>
      <protection locked="0"/>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1" fillId="8" borderId="11" xfId="0" applyFont="1" applyFill="1" applyBorder="1" applyAlignment="1">
      <alignment horizontal="justify" vertical="center" wrapText="1"/>
    </xf>
    <xf numFmtId="0" fontId="1" fillId="8" borderId="9" xfId="0" applyFont="1" applyFill="1" applyBorder="1" applyAlignment="1">
      <alignment horizontal="center"/>
    </xf>
    <xf numFmtId="0" fontId="1" fillId="8" borderId="10" xfId="0" applyFont="1" applyFill="1" applyBorder="1" applyAlignment="1">
      <alignment horizontal="center"/>
    </xf>
    <xf numFmtId="0" fontId="26" fillId="7" borderId="39" xfId="0" applyFont="1" applyFill="1" applyBorder="1" applyAlignment="1">
      <alignment horizontal="center"/>
    </xf>
    <xf numFmtId="0" fontId="27" fillId="7" borderId="44" xfId="0" applyFont="1" applyFill="1" applyBorder="1" applyAlignment="1">
      <alignment horizontal="center"/>
    </xf>
    <xf numFmtId="0" fontId="27" fillId="7" borderId="38" xfId="0" applyFont="1" applyFill="1" applyBorder="1" applyAlignment="1">
      <alignment horizontal="center"/>
    </xf>
    <xf numFmtId="0" fontId="62" fillId="0" borderId="30"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8" fillId="0" borderId="50" xfId="1" applyFont="1" applyBorder="1" applyAlignment="1">
      <alignment horizontal="center" wrapText="1"/>
    </xf>
    <xf numFmtId="0" fontId="8" fillId="0" borderId="67" xfId="1" applyFont="1" applyBorder="1" applyAlignment="1">
      <alignment horizont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64" xfId="0" applyFont="1" applyBorder="1" applyAlignment="1">
      <alignment horizontal="left" vertical="center" wrapText="1"/>
    </xf>
    <xf numFmtId="0" fontId="20" fillId="0" borderId="1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2" xfId="0" applyFont="1" applyBorder="1" applyAlignment="1">
      <alignment horizontal="left" vertical="center" wrapText="1"/>
    </xf>
    <xf numFmtId="0" fontId="20" fillId="0" borderId="45" xfId="0" applyFont="1" applyBorder="1" applyAlignment="1">
      <alignment horizontal="left" vertical="center" wrapText="1"/>
    </xf>
    <xf numFmtId="0" fontId="20" fillId="0" borderId="15" xfId="0" applyFont="1" applyBorder="1" applyAlignment="1">
      <alignment horizontal="left" vertical="center" wrapText="1"/>
    </xf>
    <xf numFmtId="0" fontId="37" fillId="7" borderId="30" xfId="0" applyFont="1" applyFill="1" applyBorder="1" applyAlignment="1">
      <alignment horizontal="center" wrapText="1"/>
    </xf>
    <xf numFmtId="0" fontId="37" fillId="7" borderId="17" xfId="0" applyFont="1" applyFill="1" applyBorder="1" applyAlignment="1">
      <alignment horizontal="center" wrapText="1"/>
    </xf>
    <xf numFmtId="0" fontId="37" fillId="7" borderId="31" xfId="0" applyFont="1" applyFill="1" applyBorder="1" applyAlignment="1">
      <alignment horizontal="center" wrapText="1"/>
    </xf>
    <xf numFmtId="0" fontId="8" fillId="0" borderId="50" xfId="1" applyFont="1" applyBorder="1" applyAlignment="1">
      <alignment horizontal="center" vertical="center" wrapText="1"/>
    </xf>
    <xf numFmtId="0" fontId="37" fillId="7" borderId="39" xfId="0" applyFont="1" applyFill="1" applyBorder="1" applyAlignment="1">
      <alignment horizontal="center" wrapText="1"/>
    </xf>
    <xf numFmtId="0" fontId="37" fillId="7" borderId="44" xfId="0" applyFont="1" applyFill="1" applyBorder="1" applyAlignment="1">
      <alignment horizontal="center" wrapText="1"/>
    </xf>
    <xf numFmtId="0" fontId="37" fillId="7" borderId="38" xfId="0" applyFont="1" applyFill="1" applyBorder="1" applyAlignment="1">
      <alignment horizontal="center" wrapText="1"/>
    </xf>
    <xf numFmtId="0" fontId="1" fillId="8" borderId="25"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20" fillId="0" borderId="44" xfId="0" applyFont="1" applyBorder="1" applyAlignment="1">
      <alignment horizontal="left" vertical="center" wrapText="1"/>
    </xf>
    <xf numFmtId="0" fontId="20" fillId="0" borderId="38" xfId="0" applyFont="1" applyBorder="1" applyAlignment="1">
      <alignment horizontal="left" vertical="center" wrapText="1"/>
    </xf>
    <xf numFmtId="0" fontId="22" fillId="0" borderId="8" xfId="0" applyFont="1" applyBorder="1" applyAlignment="1">
      <alignment horizontal="left" vertical="center" wrapText="1"/>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28" xfId="0" applyFont="1" applyBorder="1" applyAlignment="1">
      <alignment horizontal="left" vertical="center" wrapText="1"/>
    </xf>
    <xf numFmtId="0" fontId="22" fillId="0" borderId="30" xfId="0" applyFont="1" applyBorder="1" applyAlignment="1">
      <alignment horizontal="left" vertical="center" wrapText="1"/>
    </xf>
    <xf numFmtId="0" fontId="6" fillId="0" borderId="0" xfId="1" applyFill="1" applyBorder="1" applyAlignment="1">
      <alignment horizontal="center"/>
    </xf>
    <xf numFmtId="0" fontId="22" fillId="0" borderId="47" xfId="0" applyFont="1" applyBorder="1" applyAlignment="1">
      <alignment horizontal="left" vertical="center" wrapText="1"/>
    </xf>
    <xf numFmtId="0" fontId="14" fillId="7" borderId="25" xfId="0" applyFont="1" applyFill="1" applyBorder="1" applyAlignment="1">
      <alignment horizontal="center" wrapText="1"/>
    </xf>
    <xf numFmtId="0" fontId="14" fillId="7" borderId="27" xfId="0" applyFont="1" applyFill="1" applyBorder="1" applyAlignment="1">
      <alignment horizontal="center" wrapText="1"/>
    </xf>
    <xf numFmtId="0" fontId="36" fillId="7" borderId="1" xfId="0" applyFont="1" applyFill="1" applyBorder="1" applyAlignment="1">
      <alignment horizontal="center"/>
    </xf>
    <xf numFmtId="0" fontId="0" fillId="0" borderId="1" xfId="0" applyBorder="1" applyAlignment="1">
      <alignment horizontal="center" vertical="center" wrapText="1"/>
    </xf>
    <xf numFmtId="0" fontId="14" fillId="7" borderId="1" xfId="0" applyFont="1" applyFill="1" applyBorder="1" applyAlignment="1">
      <alignment horizontal="center"/>
    </xf>
    <xf numFmtId="0" fontId="1" fillId="7" borderId="1" xfId="0" applyFont="1" applyFill="1" applyBorder="1" applyAlignment="1">
      <alignment horizontal="center"/>
    </xf>
    <xf numFmtId="49" fontId="44" fillId="11" borderId="13" xfId="0" applyNumberFormat="1"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3" borderId="14" xfId="0" applyNumberFormat="1" applyFont="1" applyFill="1" applyBorder="1" applyAlignment="1">
      <alignment horizontal="center" vertical="center" wrapText="1"/>
    </xf>
    <xf numFmtId="49" fontId="44" fillId="13" borderId="15" xfId="0" applyNumberFormat="1" applyFont="1" applyFill="1" applyBorder="1" applyAlignment="1">
      <alignment horizontal="center" vertical="center" wrapText="1"/>
    </xf>
    <xf numFmtId="0" fontId="0" fillId="0" borderId="1" xfId="0" applyBorder="1" applyAlignment="1" applyProtection="1">
      <alignment horizontal="center"/>
      <protection locked="0"/>
    </xf>
    <xf numFmtId="49" fontId="44" fillId="11" borderId="11" xfId="0" applyNumberFormat="1" applyFont="1" applyFill="1" applyBorder="1" applyAlignment="1">
      <alignment horizontal="center" vertical="center" wrapText="1"/>
    </xf>
    <xf numFmtId="49" fontId="44" fillId="11" borderId="1" xfId="0" applyNumberFormat="1" applyFont="1" applyFill="1" applyBorder="1" applyAlignment="1">
      <alignment horizontal="center" vertical="center" wrapText="1"/>
    </xf>
    <xf numFmtId="49" fontId="44" fillId="12" borderId="1" xfId="0" applyNumberFormat="1" applyFont="1" applyFill="1" applyBorder="1" applyAlignment="1">
      <alignment horizontal="center" vertical="center" wrapText="1"/>
    </xf>
    <xf numFmtId="49" fontId="44" fillId="12" borderId="12"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43" fillId="8" borderId="8" xfId="0" applyFont="1" applyFill="1" applyBorder="1" applyAlignment="1">
      <alignment horizontal="left" vertical="center" wrapText="1"/>
    </xf>
    <xf numFmtId="0" fontId="43" fillId="8" borderId="9"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13" xfId="0" applyFont="1" applyFill="1" applyBorder="1" applyAlignment="1">
      <alignment horizontal="left" vertical="center" wrapText="1"/>
    </xf>
    <xf numFmtId="0" fontId="43" fillId="8" borderId="14" xfId="0" applyFont="1" applyFill="1" applyBorder="1" applyAlignment="1">
      <alignment horizontal="left" vertical="center" wrapText="1"/>
    </xf>
    <xf numFmtId="0" fontId="43" fillId="8" borderId="15" xfId="0" applyFont="1" applyFill="1" applyBorder="1" applyAlignment="1">
      <alignment horizontal="left" vertical="center" wrapText="1"/>
    </xf>
    <xf numFmtId="0" fontId="0" fillId="0" borderId="6" xfId="0" applyFont="1" applyBorder="1" applyAlignment="1">
      <alignment horizontal="left" vertical="center" wrapText="1"/>
    </xf>
    <xf numFmtId="0" fontId="14" fillId="8" borderId="37" xfId="0" applyFont="1" applyFill="1" applyBorder="1" applyAlignment="1">
      <alignment horizontal="center"/>
    </xf>
    <xf numFmtId="0" fontId="14" fillId="8" borderId="51" xfId="0" applyFont="1" applyFill="1" applyBorder="1" applyAlignment="1">
      <alignment horizontal="center"/>
    </xf>
    <xf numFmtId="0" fontId="45" fillId="7" borderId="25" xfId="0" applyFont="1" applyFill="1" applyBorder="1" applyAlignment="1">
      <alignment horizontal="center" vertical="center" wrapText="1"/>
    </xf>
    <xf numFmtId="0" fontId="45" fillId="7" borderId="26" xfId="0" applyFont="1" applyFill="1" applyBorder="1" applyAlignment="1">
      <alignment horizontal="center" vertical="center" wrapText="1"/>
    </xf>
    <xf numFmtId="0" fontId="45" fillId="7" borderId="27" xfId="0" applyFont="1" applyFill="1" applyBorder="1" applyAlignment="1">
      <alignment horizontal="center" vertical="center" wrapText="1"/>
    </xf>
    <xf numFmtId="0" fontId="46" fillId="8" borderId="8" xfId="0" applyFont="1" applyFill="1" applyBorder="1" applyAlignment="1">
      <alignment horizontal="center" vertical="center" wrapText="1"/>
    </xf>
    <xf numFmtId="0" fontId="46" fillId="8" borderId="9" xfId="0" applyFont="1" applyFill="1" applyBorder="1" applyAlignment="1">
      <alignment horizontal="center" vertical="center" wrapText="1"/>
    </xf>
    <xf numFmtId="0" fontId="46" fillId="8" borderId="10" xfId="0" applyFont="1" applyFill="1" applyBorder="1" applyAlignment="1">
      <alignment horizontal="center" vertical="center" wrapText="1"/>
    </xf>
    <xf numFmtId="49" fontId="44" fillId="14" borderId="1" xfId="0" applyNumberFormat="1" applyFont="1" applyFill="1" applyBorder="1" applyAlignment="1">
      <alignment horizontal="center" vertical="center" wrapText="1"/>
    </xf>
    <xf numFmtId="49" fontId="44" fillId="14" borderId="12" xfId="0" applyNumberFormat="1" applyFont="1" applyFill="1" applyBorder="1" applyAlignment="1">
      <alignment horizontal="center" vertical="center" wrapText="1"/>
    </xf>
    <xf numFmtId="0" fontId="0" fillId="0" borderId="0" xfId="0" applyBorder="1" applyAlignment="1">
      <alignment horizontal="center"/>
    </xf>
    <xf numFmtId="0" fontId="9" fillId="8" borderId="1"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20"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2" xfId="0" applyFont="1" applyFill="1" applyBorder="1" applyAlignment="1" applyProtection="1">
      <alignment horizontal="center" vertical="center"/>
      <protection locked="0"/>
    </xf>
    <xf numFmtId="0" fontId="26" fillId="7" borderId="8" xfId="0" applyFont="1" applyFill="1" applyBorder="1" applyAlignment="1">
      <alignment horizontal="center"/>
    </xf>
    <xf numFmtId="0" fontId="27" fillId="7" borderId="9" xfId="0" applyFont="1" applyFill="1" applyBorder="1" applyAlignment="1">
      <alignment horizontal="center"/>
    </xf>
    <xf numFmtId="0" fontId="27" fillId="7" borderId="10" xfId="0" applyFont="1" applyFill="1" applyBorder="1" applyAlignment="1">
      <alignment horizontal="center"/>
    </xf>
    <xf numFmtId="0" fontId="0" fillId="11" borderId="30" xfId="0" applyFont="1" applyFill="1" applyBorder="1" applyAlignment="1">
      <alignment horizontal="left" vertical="center" wrapText="1"/>
    </xf>
    <xf numFmtId="0" fontId="0" fillId="11" borderId="17" xfId="0" applyFont="1" applyFill="1" applyBorder="1" applyAlignment="1">
      <alignment horizontal="left" vertical="center" wrapText="1"/>
    </xf>
    <xf numFmtId="0" fontId="0" fillId="11" borderId="31" xfId="0" applyFont="1" applyFill="1" applyBorder="1" applyAlignment="1">
      <alignment horizontal="left" vertical="center" wrapText="1"/>
    </xf>
    <xf numFmtId="0" fontId="14" fillId="11" borderId="0" xfId="0" applyFont="1" applyFill="1" applyBorder="1" applyAlignment="1">
      <alignment horizontal="center"/>
    </xf>
    <xf numFmtId="0" fontId="14" fillId="11" borderId="29" xfId="0" applyFont="1" applyFill="1" applyBorder="1" applyAlignment="1">
      <alignment horizontal="center"/>
    </xf>
    <xf numFmtId="0" fontId="14" fillId="8" borderId="25" xfId="0" applyFont="1" applyFill="1" applyBorder="1" applyAlignment="1">
      <alignment horizontal="center"/>
    </xf>
    <xf numFmtId="0" fontId="14" fillId="8" borderId="26" xfId="0" applyFont="1" applyFill="1" applyBorder="1" applyAlignment="1">
      <alignment horizontal="center"/>
    </xf>
    <xf numFmtId="0" fontId="14" fillId="8" borderId="27" xfId="0" applyFont="1" applyFill="1" applyBorder="1" applyAlignment="1">
      <alignment horizontal="center"/>
    </xf>
    <xf numFmtId="0" fontId="1" fillId="11" borderId="28" xfId="0" applyFont="1" applyFill="1" applyBorder="1" applyAlignment="1">
      <alignment horizontal="center"/>
    </xf>
    <xf numFmtId="0" fontId="1" fillId="11" borderId="0" xfId="0" applyFont="1" applyFill="1" applyBorder="1" applyAlignment="1">
      <alignment horizontal="center"/>
    </xf>
    <xf numFmtId="0" fontId="1" fillId="11" borderId="29" xfId="0" applyFont="1" applyFill="1" applyBorder="1" applyAlignment="1">
      <alignment horizontal="center"/>
    </xf>
    <xf numFmtId="0" fontId="1" fillId="0" borderId="2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26" fillId="7" borderId="25" xfId="0" applyFont="1" applyFill="1" applyBorder="1" applyAlignment="1">
      <alignment horizontal="center"/>
    </xf>
    <xf numFmtId="0" fontId="26" fillId="7" borderId="26" xfId="0" applyFont="1" applyFill="1" applyBorder="1" applyAlignment="1">
      <alignment horizontal="center"/>
    </xf>
    <xf numFmtId="0" fontId="26" fillId="7" borderId="27" xfId="0" applyFont="1" applyFill="1" applyBorder="1" applyAlignment="1">
      <alignment horizontal="center"/>
    </xf>
    <xf numFmtId="0" fontId="26" fillId="7" borderId="1" xfId="0" applyFont="1" applyFill="1" applyBorder="1" applyAlignment="1">
      <alignment horizontal="center"/>
    </xf>
    <xf numFmtId="0" fontId="1" fillId="8" borderId="1" xfId="0" applyFont="1" applyFill="1" applyBorder="1" applyAlignment="1">
      <alignment horizontal="center"/>
    </xf>
    <xf numFmtId="0" fontId="40"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2" xfId="0" applyFont="1" applyBorder="1" applyAlignment="1">
      <alignment horizontal="left"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43" fillId="0" borderId="9" xfId="0" applyFont="1" applyBorder="1" applyAlignment="1">
      <alignment horizontal="left" vertical="center" wrapText="1"/>
    </xf>
    <xf numFmtId="0" fontId="43" fillId="0" borderId="10" xfId="0" applyFont="1" applyBorder="1" applyAlignment="1">
      <alignment horizontal="left" vertical="center" wrapText="1"/>
    </xf>
    <xf numFmtId="0" fontId="41" fillId="0" borderId="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26" fillId="7" borderId="39" xfId="0" applyFont="1" applyFill="1" applyBorder="1" applyAlignment="1">
      <alignment horizontal="center" vertical="center" wrapText="1"/>
    </xf>
    <xf numFmtId="0" fontId="26" fillId="7" borderId="44" xfId="0" applyFont="1" applyFill="1" applyBorder="1" applyAlignment="1">
      <alignment horizontal="center" vertical="center"/>
    </xf>
    <xf numFmtId="0" fontId="26" fillId="7" borderId="38" xfId="0" applyFont="1" applyFill="1" applyBorder="1" applyAlignment="1">
      <alignment horizontal="center" vertical="center"/>
    </xf>
    <xf numFmtId="0" fontId="26" fillId="7" borderId="30" xfId="0" applyFont="1" applyFill="1" applyBorder="1" applyAlignment="1">
      <alignment horizontal="center" vertical="center"/>
    </xf>
    <xf numFmtId="0" fontId="26" fillId="7" borderId="17" xfId="0" applyFont="1" applyFill="1" applyBorder="1" applyAlignment="1">
      <alignment horizontal="center" vertical="center"/>
    </xf>
    <xf numFmtId="0" fontId="26" fillId="7" borderId="31" xfId="0" applyFont="1" applyFill="1"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wrapText="1"/>
    </xf>
    <xf numFmtId="0" fontId="26" fillId="7" borderId="70" xfId="0" applyFont="1" applyFill="1" applyBorder="1" applyAlignment="1">
      <alignment horizontal="center" vertical="top" wrapText="1"/>
    </xf>
    <xf numFmtId="0" fontId="26" fillId="7" borderId="36" xfId="0" applyFont="1" applyFill="1" applyBorder="1" applyAlignment="1">
      <alignment horizontal="center" vertical="top" wrapText="1"/>
    </xf>
    <xf numFmtId="0" fontId="26" fillId="7" borderId="71" xfId="0" applyFont="1" applyFill="1" applyBorder="1" applyAlignment="1">
      <alignment horizontal="center" vertical="top"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26" fillId="7" borderId="70" xfId="0" applyFont="1" applyFill="1" applyBorder="1" applyAlignment="1">
      <alignment horizontal="center"/>
    </xf>
    <xf numFmtId="0" fontId="26" fillId="7" borderId="71" xfId="0" applyFont="1" applyFill="1" applyBorder="1" applyAlignment="1">
      <alignment horizontal="center"/>
    </xf>
    <xf numFmtId="0" fontId="39" fillId="7" borderId="40" xfId="0" applyFont="1" applyFill="1" applyBorder="1" applyAlignment="1">
      <alignment horizontal="center" vertical="center" wrapText="1"/>
    </xf>
    <xf numFmtId="0" fontId="39" fillId="7" borderId="41" xfId="0" applyFont="1" applyFill="1" applyBorder="1" applyAlignment="1">
      <alignment horizontal="center" vertical="center" wrapText="1"/>
    </xf>
    <xf numFmtId="0" fontId="26" fillId="7" borderId="9" xfId="0" applyFont="1" applyFill="1" applyBorder="1" applyAlignment="1">
      <alignment horizontal="center"/>
    </xf>
    <xf numFmtId="0" fontId="26" fillId="7" borderId="10" xfId="0" applyFont="1" applyFill="1" applyBorder="1" applyAlignment="1">
      <alignment horizont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24" xfId="1" applyFont="1" applyFill="1" applyBorder="1" applyAlignment="1">
      <alignment horizontal="center" vertical="center" wrapText="1"/>
    </xf>
  </cellXfs>
  <cellStyles count="5">
    <cellStyle name="Hipervínculo" xfId="3" builtinId="8"/>
    <cellStyle name="Millares" xfId="2" builtinId="3"/>
    <cellStyle name="Normal" xfId="0" builtinId="0"/>
    <cellStyle name="Normal 2" xfId="1"/>
    <cellStyle name="Porcentaje" xfId="4" builtinId="5"/>
  </cellStyles>
  <dxfs count="309">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6B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1</xdr:row>
      <xdr:rowOff>28575</xdr:rowOff>
    </xdr:from>
    <xdr:to>
      <xdr:col>2</xdr:col>
      <xdr:colOff>754425</xdr:colOff>
      <xdr:row>2</xdr:row>
      <xdr:rowOff>400050</xdr:rowOff>
    </xdr:to>
    <xdr:pic>
      <xdr:nvPicPr>
        <xdr:cNvPr id="2" name="Picture 37" descr="logo nuevo contraloria">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228600"/>
          <a:ext cx="1468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28575</xdr:colOff>
          <xdr:row>13</xdr:row>
          <xdr:rowOff>19050</xdr:rowOff>
        </xdr:from>
        <xdr:to>
          <xdr:col>11</xdr:col>
          <xdr:colOff>0</xdr:colOff>
          <xdr:row>13</xdr:row>
          <xdr:rowOff>247650</xdr:rowOff>
        </xdr:to>
        <xdr:sp macro="" textlink="">
          <xdr:nvSpPr>
            <xdr:cNvPr id="1025" name="Button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 Guia de Amenazas Comunes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xdr:row>
          <xdr:rowOff>9525</xdr:rowOff>
        </xdr:from>
        <xdr:to>
          <xdr:col>11</xdr:col>
          <xdr:colOff>0</xdr:colOff>
          <xdr:row>14</xdr:row>
          <xdr:rowOff>238125</xdr:rowOff>
        </xdr:to>
        <xdr:sp macro="" textlink="">
          <xdr:nvSpPr>
            <xdr:cNvPr id="1026" name="Button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2. Guia de Vulnerabilidades Comunes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15</xdr:row>
          <xdr:rowOff>0</xdr:rowOff>
        </xdr:from>
        <xdr:to>
          <xdr:col>11</xdr:col>
          <xdr:colOff>0</xdr:colOff>
          <xdr:row>15</xdr:row>
          <xdr:rowOff>228600</xdr:rowOff>
        </xdr:to>
        <xdr:sp macro="" textlink="">
          <xdr:nvSpPr>
            <xdr:cNvPr id="1027" name="Button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3.Criterios para Calificar la Probabilidad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16</xdr:row>
          <xdr:rowOff>0</xdr:rowOff>
        </xdr:from>
        <xdr:to>
          <xdr:col>11</xdr:col>
          <xdr:colOff>0</xdr:colOff>
          <xdr:row>16</xdr:row>
          <xdr:rowOff>228600</xdr:rowOff>
        </xdr:to>
        <xdr:sp macro="" textlink="">
          <xdr:nvSpPr>
            <xdr:cNvPr id="1028" name="Button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4. Criterios para Calificar el Impacto Gestión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17</xdr:row>
          <xdr:rowOff>9525</xdr:rowOff>
        </xdr:from>
        <xdr:to>
          <xdr:col>11</xdr:col>
          <xdr:colOff>0</xdr:colOff>
          <xdr:row>17</xdr:row>
          <xdr:rowOff>238125</xdr:rowOff>
        </xdr:to>
        <xdr:sp macro="" textlink="">
          <xdr:nvSpPr>
            <xdr:cNvPr id="1029" name="Button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No.5. Criterios para calificar el impacto Corrupción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18</xdr:row>
          <xdr:rowOff>19050</xdr:rowOff>
        </xdr:from>
        <xdr:to>
          <xdr:col>11</xdr:col>
          <xdr:colOff>0</xdr:colOff>
          <xdr:row>18</xdr:row>
          <xdr:rowOff>247650</xdr:rowOff>
        </xdr:to>
        <xdr:sp macro="" textlink="">
          <xdr:nvSpPr>
            <xdr:cNvPr id="1030" name="Button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6. Criterios para Calificar el Impacto - Riesgos de Seguridad Digital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19</xdr:row>
          <xdr:rowOff>28575</xdr:rowOff>
        </xdr:from>
        <xdr:to>
          <xdr:col>11</xdr:col>
          <xdr:colOff>0</xdr:colOff>
          <xdr:row>19</xdr:row>
          <xdr:rowOff>257175</xdr:rowOff>
        </xdr:to>
        <xdr:sp macro="" textlink="">
          <xdr:nvSpPr>
            <xdr:cNvPr id="1031" name="Button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No.7  Mapa de Calor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28575</xdr:rowOff>
        </xdr:from>
        <xdr:to>
          <xdr:col>11</xdr:col>
          <xdr:colOff>0</xdr:colOff>
          <xdr:row>20</xdr:row>
          <xdr:rowOff>257175</xdr:rowOff>
        </xdr:to>
        <xdr:sp macro="" textlink="">
          <xdr:nvSpPr>
            <xdr:cNvPr id="1032" name="Button 8"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8  Tipos de Controles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28575</xdr:rowOff>
        </xdr:from>
        <xdr:to>
          <xdr:col>11</xdr:col>
          <xdr:colOff>0</xdr:colOff>
          <xdr:row>21</xdr:row>
          <xdr:rowOff>257175</xdr:rowOff>
        </xdr:to>
        <xdr:sp macro="" textlink="">
          <xdr:nvSpPr>
            <xdr:cNvPr id="1033" name="Button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9 Controles de Seguridad de la Información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22</xdr:row>
          <xdr:rowOff>9525</xdr:rowOff>
        </xdr:from>
        <xdr:to>
          <xdr:col>12</xdr:col>
          <xdr:colOff>914400</xdr:colOff>
          <xdr:row>22</xdr:row>
          <xdr:rowOff>266700</xdr:rowOff>
        </xdr:to>
        <xdr:sp macro="" textlink="">
          <xdr:nvSpPr>
            <xdr:cNvPr id="1034" name="Button 10"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10. Peso o Participación de cada variable en el Diseño del Control para la Mitigación del Riesgo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11</xdr:col>
          <xdr:colOff>0</xdr:colOff>
          <xdr:row>24</xdr:row>
          <xdr:rowOff>9525</xdr:rowOff>
        </xdr:to>
        <xdr:sp macro="" textlink="">
          <xdr:nvSpPr>
            <xdr:cNvPr id="1035" name="Button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11. Calificación del Diseño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57150</xdr:rowOff>
        </xdr:from>
        <xdr:to>
          <xdr:col>11</xdr:col>
          <xdr:colOff>0</xdr:colOff>
          <xdr:row>25</xdr:row>
          <xdr:rowOff>19050</xdr:rowOff>
        </xdr:to>
        <xdr:sp macro="" textlink="">
          <xdr:nvSpPr>
            <xdr:cNvPr id="1036" name="Button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12. Calificación de Ejecución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25</xdr:row>
          <xdr:rowOff>57150</xdr:rowOff>
        </xdr:from>
        <xdr:to>
          <xdr:col>11</xdr:col>
          <xdr:colOff>0</xdr:colOff>
          <xdr:row>26</xdr:row>
          <xdr:rowOff>19050</xdr:rowOff>
        </xdr:to>
        <xdr:sp macro="" textlink="">
          <xdr:nvSpPr>
            <xdr:cNvPr id="1037" name="Button 13" hidden="1">
              <a:extLst>
                <a:ext uri="{63B3BB69-23CF-44E3-9099-C40C66FF867C}">
                  <a14:compatExt spid="_x0000_s1037"/>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13. Calificación Solidez Individual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26</xdr:row>
          <xdr:rowOff>57150</xdr:rowOff>
        </xdr:from>
        <xdr:to>
          <xdr:col>11</xdr:col>
          <xdr:colOff>0</xdr:colOff>
          <xdr:row>27</xdr:row>
          <xdr:rowOff>19050</xdr:rowOff>
        </xdr:to>
        <xdr:sp macro="" textlink="">
          <xdr:nvSpPr>
            <xdr:cNvPr id="1038" name="Button 14" hidden="1">
              <a:extLst>
                <a:ext uri="{63B3BB69-23CF-44E3-9099-C40C66FF867C}">
                  <a14:compatExt spid="_x0000_s1038"/>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14. Calificación de la Solidez del Conjunto de Controles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27</xdr:row>
          <xdr:rowOff>57150</xdr:rowOff>
        </xdr:from>
        <xdr:to>
          <xdr:col>12</xdr:col>
          <xdr:colOff>828675</xdr:colOff>
          <xdr:row>28</xdr:row>
          <xdr:rowOff>47625</xdr:rowOff>
        </xdr:to>
        <xdr:sp macro="" textlink="">
          <xdr:nvSpPr>
            <xdr:cNvPr id="1039" name="Button 15" hidden="1">
              <a:extLst>
                <a:ext uri="{63B3BB69-23CF-44E3-9099-C40C66FF867C}">
                  <a14:compatExt spid="_x0000_s1039"/>
                </a:ext>
                <a:ext uri="{FF2B5EF4-FFF2-40B4-BE49-F238E27FC236}">
                  <a16:creationId xmlns=""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15. Resultados de los Posibles desplazamientos de la Probabilidad y del Impacto de los Riesgos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9525</xdr:rowOff>
        </xdr:from>
        <xdr:to>
          <xdr:col>8</xdr:col>
          <xdr:colOff>0</xdr:colOff>
          <xdr:row>10</xdr:row>
          <xdr:rowOff>0</xdr:rowOff>
        </xdr:to>
        <xdr:sp macro="" textlink="">
          <xdr:nvSpPr>
            <xdr:cNvPr id="1040" name="Button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rPr>
                <a:t>Matriz calificar el impacto Corrupción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8</xdr:row>
          <xdr:rowOff>0</xdr:rowOff>
        </xdr:from>
        <xdr:to>
          <xdr:col>8</xdr:col>
          <xdr:colOff>9525</xdr:colOff>
          <xdr:row>8</xdr:row>
          <xdr:rowOff>257175</xdr:rowOff>
        </xdr:to>
        <xdr:sp macro="" textlink="">
          <xdr:nvSpPr>
            <xdr:cNvPr id="1041" name="Button 17" hidden="1">
              <a:extLst>
                <a:ext uri="{63B3BB69-23CF-44E3-9099-C40C66FF867C}">
                  <a14:compatExt spid="_x0000_s1041"/>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rPr>
                <a:t>Matriz de definición de Riesgos de Corrupción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762000</xdr:colOff>
          <xdr:row>0</xdr:row>
          <xdr:rowOff>161925</xdr:rowOff>
        </xdr:from>
        <xdr:to>
          <xdr:col>2</xdr:col>
          <xdr:colOff>9525</xdr:colOff>
          <xdr:row>2</xdr:row>
          <xdr:rowOff>0</xdr:rowOff>
        </xdr:to>
        <xdr:sp macro="" textlink="">
          <xdr:nvSpPr>
            <xdr:cNvPr id="24577" name="Button 1" hidden="1">
              <a:extLst>
                <a:ext uri="{63B3BB69-23CF-44E3-9099-C40C66FF867C}">
                  <a14:compatExt spid="_x0000_s24577"/>
                </a:ext>
                <a:ext uri="{FF2B5EF4-FFF2-40B4-BE49-F238E27FC236}">
                  <a16:creationId xmlns="" xmlns:a16="http://schemas.microsoft.com/office/drawing/2014/main" id="{00000000-0008-0000-0B00-00000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xdr:col>
      <xdr:colOff>485775</xdr:colOff>
      <xdr:row>11</xdr:row>
      <xdr:rowOff>0</xdr:rowOff>
    </xdr:from>
    <xdr:to>
      <xdr:col>4</xdr:col>
      <xdr:colOff>495300</xdr:colOff>
      <xdr:row>11</xdr:row>
      <xdr:rowOff>171450</xdr:rowOff>
    </xdr:to>
    <xdr:cxnSp macro="">
      <xdr:nvCxnSpPr>
        <xdr:cNvPr id="2" name="Conector recto 1">
          <a:extLst>
            <a:ext uri="{FF2B5EF4-FFF2-40B4-BE49-F238E27FC236}">
              <a16:creationId xmlns="" xmlns:a16="http://schemas.microsoft.com/office/drawing/2014/main" id="{00000000-0008-0000-0C00-000002000000}"/>
            </a:ext>
          </a:extLst>
        </xdr:cNvPr>
        <xdr:cNvCxnSpPr/>
      </xdr:nvCxnSpPr>
      <xdr:spPr>
        <a:xfrm flipH="1">
          <a:off x="4419600" y="2371725"/>
          <a:ext cx="9525" cy="1714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11</xdr:row>
      <xdr:rowOff>19050</xdr:rowOff>
    </xdr:from>
    <xdr:to>
      <xdr:col>8</xdr:col>
      <xdr:colOff>552450</xdr:colOff>
      <xdr:row>11</xdr:row>
      <xdr:rowOff>171450</xdr:rowOff>
    </xdr:to>
    <xdr:cxnSp macro="">
      <xdr:nvCxnSpPr>
        <xdr:cNvPr id="3" name="Conector recto 2">
          <a:extLst>
            <a:ext uri="{FF2B5EF4-FFF2-40B4-BE49-F238E27FC236}">
              <a16:creationId xmlns="" xmlns:a16="http://schemas.microsoft.com/office/drawing/2014/main" id="{00000000-0008-0000-0C00-000003000000}"/>
            </a:ext>
          </a:extLst>
        </xdr:cNvPr>
        <xdr:cNvCxnSpPr/>
      </xdr:nvCxnSpPr>
      <xdr:spPr>
        <a:xfrm flipH="1">
          <a:off x="9658350" y="2390775"/>
          <a:ext cx="19050" cy="1524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11</xdr:row>
      <xdr:rowOff>171450</xdr:rowOff>
    </xdr:from>
    <xdr:to>
      <xdr:col>8</xdr:col>
      <xdr:colOff>552450</xdr:colOff>
      <xdr:row>11</xdr:row>
      <xdr:rowOff>171450</xdr:rowOff>
    </xdr:to>
    <xdr:cxnSp macro="">
      <xdr:nvCxnSpPr>
        <xdr:cNvPr id="5" name="Conector recto 4">
          <a:extLst>
            <a:ext uri="{FF2B5EF4-FFF2-40B4-BE49-F238E27FC236}">
              <a16:creationId xmlns="" xmlns:a16="http://schemas.microsoft.com/office/drawing/2014/main" id="{00000000-0008-0000-0C00-000005000000}"/>
            </a:ext>
          </a:extLst>
        </xdr:cNvPr>
        <xdr:cNvCxnSpPr/>
      </xdr:nvCxnSpPr>
      <xdr:spPr>
        <a:xfrm>
          <a:off x="4429125" y="2543175"/>
          <a:ext cx="52482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28</xdr:row>
      <xdr:rowOff>0</xdr:rowOff>
    </xdr:from>
    <xdr:to>
      <xdr:col>4</xdr:col>
      <xdr:colOff>495300</xdr:colOff>
      <xdr:row>29</xdr:row>
      <xdr:rowOff>114300</xdr:rowOff>
    </xdr:to>
    <xdr:cxnSp macro="">
      <xdr:nvCxnSpPr>
        <xdr:cNvPr id="6" name="Conector recto 5">
          <a:extLst>
            <a:ext uri="{FF2B5EF4-FFF2-40B4-BE49-F238E27FC236}">
              <a16:creationId xmlns="" xmlns:a16="http://schemas.microsoft.com/office/drawing/2014/main" id="{00000000-0008-0000-0C00-000006000000}"/>
            </a:ext>
          </a:extLst>
        </xdr:cNvPr>
        <xdr:cNvCxnSpPr/>
      </xdr:nvCxnSpPr>
      <xdr:spPr>
        <a:xfrm>
          <a:off x="4429125" y="27412950"/>
          <a:ext cx="0" cy="3048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581025</xdr:colOff>
      <xdr:row>28</xdr:row>
      <xdr:rowOff>19050</xdr:rowOff>
    </xdr:from>
    <xdr:to>
      <xdr:col>6</xdr:col>
      <xdr:colOff>581025</xdr:colOff>
      <xdr:row>29</xdr:row>
      <xdr:rowOff>133350</xdr:rowOff>
    </xdr:to>
    <xdr:cxnSp macro="">
      <xdr:nvCxnSpPr>
        <xdr:cNvPr id="7" name="Conector recto 6">
          <a:extLst>
            <a:ext uri="{FF2B5EF4-FFF2-40B4-BE49-F238E27FC236}">
              <a16:creationId xmlns="" xmlns:a16="http://schemas.microsoft.com/office/drawing/2014/main" id="{00000000-0008-0000-0C00-000007000000}"/>
            </a:ext>
          </a:extLst>
        </xdr:cNvPr>
        <xdr:cNvCxnSpPr/>
      </xdr:nvCxnSpPr>
      <xdr:spPr>
        <a:xfrm>
          <a:off x="11058525" y="27432000"/>
          <a:ext cx="0" cy="3048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485775</xdr:colOff>
      <xdr:row>29</xdr:row>
      <xdr:rowOff>104775</xdr:rowOff>
    </xdr:from>
    <xdr:to>
      <xdr:col>4</xdr:col>
      <xdr:colOff>2638425</xdr:colOff>
      <xdr:row>29</xdr:row>
      <xdr:rowOff>114300</xdr:rowOff>
    </xdr:to>
    <xdr:cxnSp macro="">
      <xdr:nvCxnSpPr>
        <xdr:cNvPr id="8" name="Conector recto 7">
          <a:extLst>
            <a:ext uri="{FF2B5EF4-FFF2-40B4-BE49-F238E27FC236}">
              <a16:creationId xmlns="" xmlns:a16="http://schemas.microsoft.com/office/drawing/2014/main" id="{00000000-0008-0000-0C00-000008000000}"/>
            </a:ext>
          </a:extLst>
        </xdr:cNvPr>
        <xdr:cNvCxnSpPr/>
      </xdr:nvCxnSpPr>
      <xdr:spPr>
        <a:xfrm>
          <a:off x="4419600" y="27708225"/>
          <a:ext cx="2152650"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4676775</xdr:colOff>
      <xdr:row>29</xdr:row>
      <xdr:rowOff>114300</xdr:rowOff>
    </xdr:from>
    <xdr:to>
      <xdr:col>6</xdr:col>
      <xdr:colOff>571500</xdr:colOff>
      <xdr:row>29</xdr:row>
      <xdr:rowOff>114300</xdr:rowOff>
    </xdr:to>
    <xdr:cxnSp macro="">
      <xdr:nvCxnSpPr>
        <xdr:cNvPr id="9" name="Conector recto 8">
          <a:extLst>
            <a:ext uri="{FF2B5EF4-FFF2-40B4-BE49-F238E27FC236}">
              <a16:creationId xmlns="" xmlns:a16="http://schemas.microsoft.com/office/drawing/2014/main" id="{00000000-0008-0000-0C00-000009000000}"/>
            </a:ext>
          </a:extLst>
        </xdr:cNvPr>
        <xdr:cNvCxnSpPr/>
      </xdr:nvCxnSpPr>
      <xdr:spPr>
        <a:xfrm>
          <a:off x="8610600" y="6248400"/>
          <a:ext cx="24384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0</xdr:colOff>
          <xdr:row>2</xdr:row>
          <xdr:rowOff>9525</xdr:rowOff>
        </xdr:from>
        <xdr:to>
          <xdr:col>2</xdr:col>
          <xdr:colOff>0</xdr:colOff>
          <xdr:row>3</xdr:row>
          <xdr:rowOff>0</xdr:rowOff>
        </xdr:to>
        <xdr:sp macro="" textlink="">
          <xdr:nvSpPr>
            <xdr:cNvPr id="18433" name="Button 1" hidden="1">
              <a:extLst>
                <a:ext uri="{63B3BB69-23CF-44E3-9099-C40C66FF867C}">
                  <a14:compatExt spid="_x0000_s18433"/>
                </a:ext>
                <a:ext uri="{FF2B5EF4-FFF2-40B4-BE49-F238E27FC236}">
                  <a16:creationId xmlns="" xmlns:a16="http://schemas.microsoft.com/office/drawing/2014/main" id="{00000000-0008-0000-0C00-0000014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161925</xdr:rowOff>
        </xdr:from>
        <xdr:to>
          <xdr:col>3</xdr:col>
          <xdr:colOff>0</xdr:colOff>
          <xdr:row>4</xdr:row>
          <xdr:rowOff>0</xdr:rowOff>
        </xdr:to>
        <xdr:sp macro="" textlink="">
          <xdr:nvSpPr>
            <xdr:cNvPr id="25601" name="Button 1" hidden="1">
              <a:extLst>
                <a:ext uri="{63B3BB69-23CF-44E3-9099-C40C66FF867C}">
                  <a14:compatExt spid="_x0000_s25601"/>
                </a:ext>
                <a:ext uri="{FF2B5EF4-FFF2-40B4-BE49-F238E27FC236}">
                  <a16:creationId xmlns="" xmlns:a16="http://schemas.microsoft.com/office/drawing/2014/main" id="{00000000-0008-0000-0D00-0000016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xdr:row>
          <xdr:rowOff>9525</xdr:rowOff>
        </xdr:from>
        <xdr:to>
          <xdr:col>3</xdr:col>
          <xdr:colOff>9525</xdr:colOff>
          <xdr:row>1</xdr:row>
          <xdr:rowOff>228600</xdr:rowOff>
        </xdr:to>
        <xdr:sp macro="" textlink="">
          <xdr:nvSpPr>
            <xdr:cNvPr id="26625" name="Button 1" hidden="1">
              <a:extLst>
                <a:ext uri="{63B3BB69-23CF-44E3-9099-C40C66FF867C}">
                  <a14:compatExt spid="_x0000_s26625"/>
                </a:ext>
                <a:ext uri="{FF2B5EF4-FFF2-40B4-BE49-F238E27FC236}">
                  <a16:creationId xmlns="" xmlns:a16="http://schemas.microsoft.com/office/drawing/2014/main" id="{00000000-0008-0000-0E00-000001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118</xdr:row>
          <xdr:rowOff>9525</xdr:rowOff>
        </xdr:from>
        <xdr:to>
          <xdr:col>3</xdr:col>
          <xdr:colOff>9525</xdr:colOff>
          <xdr:row>119</xdr:row>
          <xdr:rowOff>28575</xdr:rowOff>
        </xdr:to>
        <xdr:sp macro="" textlink="">
          <xdr:nvSpPr>
            <xdr:cNvPr id="26627" name="Button 3" hidden="1">
              <a:extLst>
                <a:ext uri="{63B3BB69-23CF-44E3-9099-C40C66FF867C}">
                  <a14:compatExt spid="_x0000_s26627"/>
                </a:ext>
                <a:ext uri="{FF2B5EF4-FFF2-40B4-BE49-F238E27FC236}">
                  <a16:creationId xmlns="" xmlns:a16="http://schemas.microsoft.com/office/drawing/2014/main" id="{00000000-0008-0000-0E00-000003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742950</xdr:colOff>
          <xdr:row>1</xdr:row>
          <xdr:rowOff>0</xdr:rowOff>
        </xdr:from>
        <xdr:to>
          <xdr:col>2</xdr:col>
          <xdr:colOff>742950</xdr:colOff>
          <xdr:row>1</xdr:row>
          <xdr:rowOff>219075</xdr:rowOff>
        </xdr:to>
        <xdr:sp macro="" textlink="">
          <xdr:nvSpPr>
            <xdr:cNvPr id="27649" name="Button 1" hidden="1">
              <a:extLst>
                <a:ext uri="{63B3BB69-23CF-44E3-9099-C40C66FF867C}">
                  <a14:compatExt spid="_x0000_s27649"/>
                </a:ext>
                <a:ext uri="{FF2B5EF4-FFF2-40B4-BE49-F238E27FC236}">
                  <a16:creationId xmlns="" xmlns:a16="http://schemas.microsoft.com/office/drawing/2014/main" id="{00000000-0008-0000-0F00-0000016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0</xdr:colOff>
          <xdr:row>3</xdr:row>
          <xdr:rowOff>0</xdr:rowOff>
        </xdr:to>
        <xdr:sp macro="" textlink="">
          <xdr:nvSpPr>
            <xdr:cNvPr id="28673" name="Button 1" hidden="1">
              <a:extLst>
                <a:ext uri="{63B3BB69-23CF-44E3-9099-C40C66FF867C}">
                  <a14:compatExt spid="_x0000_s28673"/>
                </a:ext>
                <a:ext uri="{FF2B5EF4-FFF2-40B4-BE49-F238E27FC236}">
                  <a16:creationId xmlns="" xmlns:a16="http://schemas.microsoft.com/office/drawing/2014/main" id="{00000000-0008-0000-1000-000001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190500</xdr:rowOff>
        </xdr:from>
        <xdr:to>
          <xdr:col>3</xdr:col>
          <xdr:colOff>0</xdr:colOff>
          <xdr:row>2</xdr:row>
          <xdr:rowOff>0</xdr:rowOff>
        </xdr:to>
        <xdr:sp macro="" textlink="">
          <xdr:nvSpPr>
            <xdr:cNvPr id="29697" name="Button 1" hidden="1">
              <a:extLst>
                <a:ext uri="{63B3BB69-23CF-44E3-9099-C40C66FF867C}">
                  <a14:compatExt spid="_x0000_s29697"/>
                </a:ext>
                <a:ext uri="{FF2B5EF4-FFF2-40B4-BE49-F238E27FC236}">
                  <a16:creationId xmlns="" xmlns:a16="http://schemas.microsoft.com/office/drawing/2014/main" id="{00000000-0008-0000-1100-0000017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190500</xdr:rowOff>
        </xdr:from>
        <xdr:to>
          <xdr:col>3</xdr:col>
          <xdr:colOff>0</xdr:colOff>
          <xdr:row>2</xdr:row>
          <xdr:rowOff>0</xdr:rowOff>
        </xdr:to>
        <xdr:sp macro="" textlink="">
          <xdr:nvSpPr>
            <xdr:cNvPr id="30721" name="Button 1" hidden="1">
              <a:extLst>
                <a:ext uri="{63B3BB69-23CF-44E3-9099-C40C66FF867C}">
                  <a14:compatExt spid="_x0000_s30721"/>
                </a:ext>
                <a:ext uri="{FF2B5EF4-FFF2-40B4-BE49-F238E27FC236}">
                  <a16:creationId xmlns="" xmlns:a16="http://schemas.microsoft.com/office/drawing/2014/main" id="{00000000-0008-0000-1200-0000017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200025</xdr:rowOff>
        </xdr:from>
        <xdr:to>
          <xdr:col>3</xdr:col>
          <xdr:colOff>0</xdr:colOff>
          <xdr:row>2</xdr:row>
          <xdr:rowOff>0</xdr:rowOff>
        </xdr:to>
        <xdr:sp macro="" textlink="">
          <xdr:nvSpPr>
            <xdr:cNvPr id="31745" name="Button 1" hidden="1">
              <a:extLst>
                <a:ext uri="{63B3BB69-23CF-44E3-9099-C40C66FF867C}">
                  <a14:compatExt spid="_x0000_s31745"/>
                </a:ext>
                <a:ext uri="{FF2B5EF4-FFF2-40B4-BE49-F238E27FC236}">
                  <a16:creationId xmlns="" xmlns:a16="http://schemas.microsoft.com/office/drawing/2014/main" id="{00000000-0008-0000-1300-000001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0</xdr:colOff>
          <xdr:row>3</xdr:row>
          <xdr:rowOff>0</xdr:rowOff>
        </xdr:to>
        <xdr:sp macro="" textlink="">
          <xdr:nvSpPr>
            <xdr:cNvPr id="32769" name="Button 1" hidden="1">
              <a:extLst>
                <a:ext uri="{63B3BB69-23CF-44E3-9099-C40C66FF867C}">
                  <a14:compatExt spid="_x0000_s32769"/>
                </a:ext>
                <a:ext uri="{FF2B5EF4-FFF2-40B4-BE49-F238E27FC236}">
                  <a16:creationId xmlns="" xmlns:a16="http://schemas.microsoft.com/office/drawing/2014/main" id="{00000000-0008-0000-1400-0000018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80962</xdr:colOff>
      <xdr:row>1</xdr:row>
      <xdr:rowOff>90486</xdr:rowOff>
    </xdr:from>
    <xdr:to>
      <xdr:col>1</xdr:col>
      <xdr:colOff>600075</xdr:colOff>
      <xdr:row>3</xdr:row>
      <xdr:rowOff>141779</xdr:rowOff>
    </xdr:to>
    <xdr:pic>
      <xdr:nvPicPr>
        <xdr:cNvPr id="2" name="Picture 37" descr="logo nuevo contraloria">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 y="261936"/>
          <a:ext cx="1281113" cy="813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323850</xdr:colOff>
          <xdr:row>9</xdr:row>
          <xdr:rowOff>142875</xdr:rowOff>
        </xdr:from>
        <xdr:to>
          <xdr:col>11</xdr:col>
          <xdr:colOff>1390650</xdr:colOff>
          <xdr:row>10</xdr:row>
          <xdr:rowOff>219075</xdr:rowOff>
        </xdr:to>
        <xdr:sp macro="" textlink="">
          <xdr:nvSpPr>
            <xdr:cNvPr id="15372" name="Button 12" hidden="1">
              <a:extLst>
                <a:ext uri="{63B3BB69-23CF-44E3-9099-C40C66FF867C}">
                  <a14:compatExt spid="_x0000_s15372"/>
                </a:ext>
                <a:ext uri="{FF2B5EF4-FFF2-40B4-BE49-F238E27FC236}">
                  <a16:creationId xmlns="" xmlns:a16="http://schemas.microsoft.com/office/drawing/2014/main" id="{00000000-0008-0000-0100-00000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123825</xdr:rowOff>
        </xdr:from>
        <xdr:to>
          <xdr:col>5</xdr:col>
          <xdr:colOff>1552575</xdr:colOff>
          <xdr:row>12</xdr:row>
          <xdr:rowOff>85725</xdr:rowOff>
        </xdr:to>
        <xdr:sp macro="" textlink="">
          <xdr:nvSpPr>
            <xdr:cNvPr id="15383" name="Button 23" hidden="1">
              <a:extLst>
                <a:ext uri="{63B3BB69-23CF-44E3-9099-C40C66FF867C}">
                  <a14:compatExt spid="_x0000_s15383"/>
                </a:ext>
                <a:ext uri="{FF2B5EF4-FFF2-40B4-BE49-F238E27FC236}">
                  <a16:creationId xmlns="" xmlns:a16="http://schemas.microsoft.com/office/drawing/2014/main" id="{00000000-0008-0000-0100-000017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12</xdr:row>
          <xdr:rowOff>142875</xdr:rowOff>
        </xdr:from>
        <xdr:to>
          <xdr:col>5</xdr:col>
          <xdr:colOff>1533525</xdr:colOff>
          <xdr:row>12</xdr:row>
          <xdr:rowOff>361950</xdr:rowOff>
        </xdr:to>
        <xdr:sp macro="" textlink="">
          <xdr:nvSpPr>
            <xdr:cNvPr id="15391" name="Button 31" hidden="1">
              <a:extLst>
                <a:ext uri="{63B3BB69-23CF-44E3-9099-C40C66FF867C}">
                  <a14:compatExt spid="_x0000_s15391"/>
                </a:ext>
                <a:ext uri="{FF2B5EF4-FFF2-40B4-BE49-F238E27FC236}">
                  <a16:creationId xmlns="" xmlns:a16="http://schemas.microsoft.com/office/drawing/2014/main"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295275</xdr:colOff>
      <xdr:row>2</xdr:row>
      <xdr:rowOff>109537</xdr:rowOff>
    </xdr:from>
    <xdr:to>
      <xdr:col>2</xdr:col>
      <xdr:colOff>628650</xdr:colOff>
      <xdr:row>4</xdr:row>
      <xdr:rowOff>116100</xdr:rowOff>
    </xdr:to>
    <xdr:pic>
      <xdr:nvPicPr>
        <xdr:cNvPr id="2" name="Picture 37" descr="logo nuevo contraloria">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109537"/>
          <a:ext cx="857250" cy="682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114300</xdr:colOff>
          <xdr:row>1</xdr:row>
          <xdr:rowOff>180975</xdr:rowOff>
        </xdr:from>
        <xdr:to>
          <xdr:col>0</xdr:col>
          <xdr:colOff>876300</xdr:colOff>
          <xdr:row>2</xdr:row>
          <xdr:rowOff>209550</xdr:rowOff>
        </xdr:to>
        <xdr:sp macro="" textlink="">
          <xdr:nvSpPr>
            <xdr:cNvPr id="16387" name="Button 3" hidden="1">
              <a:extLst>
                <a:ext uri="{63B3BB69-23CF-44E3-9099-C40C66FF867C}">
                  <a14:compatExt spid="_x0000_s16387"/>
                </a:ext>
                <a:ext uri="{FF2B5EF4-FFF2-40B4-BE49-F238E27FC236}">
                  <a16:creationId xmlns="" xmlns:a16="http://schemas.microsoft.com/office/drawing/2014/main" id="{00000000-0008-0000-02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448731</xdr:colOff>
      <xdr:row>1</xdr:row>
      <xdr:rowOff>107154</xdr:rowOff>
    </xdr:from>
    <xdr:to>
      <xdr:col>1</xdr:col>
      <xdr:colOff>402165</xdr:colOff>
      <xdr:row>3</xdr:row>
      <xdr:rowOff>148335</xdr:rowOff>
    </xdr:to>
    <xdr:pic>
      <xdr:nvPicPr>
        <xdr:cNvPr id="2" name="Picture 37" descr="logo nuevo contraloria">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731" y="278604"/>
          <a:ext cx="1344084" cy="80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142875</xdr:colOff>
          <xdr:row>9</xdr:row>
          <xdr:rowOff>266700</xdr:rowOff>
        </xdr:from>
        <xdr:to>
          <xdr:col>9</xdr:col>
          <xdr:colOff>2419350</xdr:colOff>
          <xdr:row>9</xdr:row>
          <xdr:rowOff>495300</xdr:rowOff>
        </xdr:to>
        <xdr:sp macro="" textlink="">
          <xdr:nvSpPr>
            <xdr:cNvPr id="36866" name="Button 2" hidden="1">
              <a:extLst>
                <a:ext uri="{63B3BB69-23CF-44E3-9099-C40C66FF867C}">
                  <a14:compatExt spid="_x0000_s36866"/>
                </a:ext>
                <a:ext uri="{FF2B5EF4-FFF2-40B4-BE49-F238E27FC236}">
                  <a16:creationId xmlns="" xmlns:a16="http://schemas.microsoft.com/office/drawing/2014/main" id="{00000000-0008-0000-0300-000002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 /Vulnerabilidad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10</xdr:row>
          <xdr:rowOff>9525</xdr:rowOff>
        </xdr:from>
        <xdr:to>
          <xdr:col>9</xdr:col>
          <xdr:colOff>2419350</xdr:colOff>
          <xdr:row>10</xdr:row>
          <xdr:rowOff>257175</xdr:rowOff>
        </xdr:to>
        <xdr:sp macro="" textlink="">
          <xdr:nvSpPr>
            <xdr:cNvPr id="36867" name="Button 3" hidden="1">
              <a:extLst>
                <a:ext uri="{63B3BB69-23CF-44E3-9099-C40C66FF867C}">
                  <a14:compatExt spid="_x0000_s36867"/>
                </a:ext>
                <a:ext uri="{FF2B5EF4-FFF2-40B4-BE49-F238E27FC236}">
                  <a16:creationId xmlns="" xmlns:a16="http://schemas.microsoft.com/office/drawing/2014/main" id="{00000000-0008-0000-0300-000003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Causa/Vulnerabilidad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809625</xdr:colOff>
          <xdr:row>9</xdr:row>
          <xdr:rowOff>333375</xdr:rowOff>
        </xdr:from>
        <xdr:to>
          <xdr:col>15</xdr:col>
          <xdr:colOff>2228850</xdr:colOff>
          <xdr:row>10</xdr:row>
          <xdr:rowOff>200025</xdr:rowOff>
        </xdr:to>
        <xdr:sp macro="" textlink="">
          <xdr:nvSpPr>
            <xdr:cNvPr id="36893" name="Button 29" hidden="1">
              <a:extLst>
                <a:ext uri="{63B3BB69-23CF-44E3-9099-C40C66FF867C}">
                  <a14:compatExt spid="_x0000_s36893"/>
                </a:ext>
                <a:ext uri="{FF2B5EF4-FFF2-40B4-BE49-F238E27FC236}">
                  <a16:creationId xmlns="" xmlns:a16="http://schemas.microsoft.com/office/drawing/2014/main" id="{00000000-0008-0000-0300-00001D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0</xdr:rowOff>
        </xdr:from>
        <xdr:to>
          <xdr:col>2</xdr:col>
          <xdr:colOff>0</xdr:colOff>
          <xdr:row>2</xdr:row>
          <xdr:rowOff>19050</xdr:rowOff>
        </xdr:to>
        <xdr:sp macro="" textlink="">
          <xdr:nvSpPr>
            <xdr:cNvPr id="19457" name="Button 1" hidden="1">
              <a:extLst>
                <a:ext uri="{63B3BB69-23CF-44E3-9099-C40C66FF867C}">
                  <a14:compatExt spid="_x0000_s19457"/>
                </a:ext>
                <a:ext uri="{FF2B5EF4-FFF2-40B4-BE49-F238E27FC236}">
                  <a16:creationId xmlns="" xmlns:a16="http://schemas.microsoft.com/office/drawing/2014/main" id="{00000000-0008-0000-0600-000001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73</xdr:row>
          <xdr:rowOff>0</xdr:rowOff>
        </xdr:from>
        <xdr:to>
          <xdr:col>2</xdr:col>
          <xdr:colOff>9525</xdr:colOff>
          <xdr:row>74</xdr:row>
          <xdr:rowOff>19050</xdr:rowOff>
        </xdr:to>
        <xdr:sp macro="" textlink="">
          <xdr:nvSpPr>
            <xdr:cNvPr id="19458" name="Button 2" hidden="1">
              <a:extLst>
                <a:ext uri="{63B3BB69-23CF-44E3-9099-C40C66FF867C}">
                  <a14:compatExt spid="_x0000_s19458"/>
                </a:ext>
                <a:ext uri="{FF2B5EF4-FFF2-40B4-BE49-F238E27FC236}">
                  <a16:creationId xmlns="" xmlns:a16="http://schemas.microsoft.com/office/drawing/2014/main" id="{00000000-0008-0000-0600-000002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161925</xdr:rowOff>
        </xdr:from>
        <xdr:to>
          <xdr:col>2</xdr:col>
          <xdr:colOff>0</xdr:colOff>
          <xdr:row>3</xdr:row>
          <xdr:rowOff>9525</xdr:rowOff>
        </xdr:to>
        <xdr:sp macro="" textlink="">
          <xdr:nvSpPr>
            <xdr:cNvPr id="20482" name="Button 2" hidden="1">
              <a:extLst>
                <a:ext uri="{63B3BB69-23CF-44E3-9099-C40C66FF867C}">
                  <a14:compatExt spid="_x0000_s20482"/>
                </a:ext>
                <a:ext uri="{FF2B5EF4-FFF2-40B4-BE49-F238E27FC236}">
                  <a16:creationId xmlns="" xmlns:a16="http://schemas.microsoft.com/office/drawing/2014/main" id="{00000000-0008-0000-0700-000002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752475</xdr:colOff>
          <xdr:row>90</xdr:row>
          <xdr:rowOff>152400</xdr:rowOff>
        </xdr:from>
        <xdr:to>
          <xdr:col>1</xdr:col>
          <xdr:colOff>752475</xdr:colOff>
          <xdr:row>92</xdr:row>
          <xdr:rowOff>0</xdr:rowOff>
        </xdr:to>
        <xdr:sp macro="" textlink="">
          <xdr:nvSpPr>
            <xdr:cNvPr id="20484" name="Button 4" hidden="1">
              <a:extLst>
                <a:ext uri="{63B3BB69-23CF-44E3-9099-C40C66FF867C}">
                  <a14:compatExt spid="_x0000_s20484"/>
                </a:ext>
                <a:ext uri="{FF2B5EF4-FFF2-40B4-BE49-F238E27FC236}">
                  <a16:creationId xmlns="" xmlns:a16="http://schemas.microsoft.com/office/drawing/2014/main" id="{00000000-0008-0000-0700-000004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152400</xdr:rowOff>
        </xdr:from>
        <xdr:to>
          <xdr:col>3</xdr:col>
          <xdr:colOff>0</xdr:colOff>
          <xdr:row>4</xdr:row>
          <xdr:rowOff>0</xdr:rowOff>
        </xdr:to>
        <xdr:sp macro="" textlink="">
          <xdr:nvSpPr>
            <xdr:cNvPr id="21505" name="Button 1" hidden="1">
              <a:extLst>
                <a:ext uri="{63B3BB69-23CF-44E3-9099-C40C66FF867C}">
                  <a14:compatExt spid="_x0000_s21505"/>
                </a:ext>
                <a:ext uri="{FF2B5EF4-FFF2-40B4-BE49-F238E27FC236}">
                  <a16:creationId xmlns="" xmlns:a16="http://schemas.microsoft.com/office/drawing/2014/main" id="{00000000-0008-0000-0800-0000015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152400</xdr:rowOff>
        </xdr:from>
        <xdr:to>
          <xdr:col>2</xdr:col>
          <xdr:colOff>0</xdr:colOff>
          <xdr:row>2</xdr:row>
          <xdr:rowOff>0</xdr:rowOff>
        </xdr:to>
        <xdr:sp macro="" textlink="">
          <xdr:nvSpPr>
            <xdr:cNvPr id="22529" name="Button 1" hidden="1">
              <a:extLst>
                <a:ext uri="{63B3BB69-23CF-44E3-9099-C40C66FF867C}">
                  <a14:compatExt spid="_x0000_s22529"/>
                </a:ext>
                <a:ext uri="{FF2B5EF4-FFF2-40B4-BE49-F238E27FC236}">
                  <a16:creationId xmlns="" xmlns:a16="http://schemas.microsoft.com/office/drawing/2014/main" id="{00000000-0008-0000-0900-000001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19050</xdr:rowOff>
        </xdr:to>
        <xdr:sp macro="" textlink="">
          <xdr:nvSpPr>
            <xdr:cNvPr id="22530" name="Button 2" hidden="1">
              <a:extLst>
                <a:ext uri="{63B3BB69-23CF-44E3-9099-C40C66FF867C}">
                  <a14:compatExt spid="_x0000_s22530"/>
                </a:ext>
                <a:ext uri="{FF2B5EF4-FFF2-40B4-BE49-F238E27FC236}">
                  <a16:creationId xmlns="" xmlns:a16="http://schemas.microsoft.com/office/drawing/2014/main" id="{00000000-0008-0000-0900-000002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180975</xdr:rowOff>
        </xdr:from>
        <xdr:to>
          <xdr:col>1</xdr:col>
          <xdr:colOff>0</xdr:colOff>
          <xdr:row>2</xdr:row>
          <xdr:rowOff>9525</xdr:rowOff>
        </xdr:to>
        <xdr:sp macro="" textlink="">
          <xdr:nvSpPr>
            <xdr:cNvPr id="23553" name="Button 1" hidden="1">
              <a:extLst>
                <a:ext uri="{63B3BB69-23CF-44E3-9099-C40C66FF867C}">
                  <a14:compatExt spid="_x0000_s23553"/>
                </a:ext>
                <a:ext uri="{FF2B5EF4-FFF2-40B4-BE49-F238E27FC236}">
                  <a16:creationId xmlns="" xmlns:a16="http://schemas.microsoft.com/office/drawing/2014/main" id="{00000000-0008-0000-0A00-000001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SEGURIDAD%20DE%20LA%20INFORMACION\2019\Capacitacion%20Riesgos\Verificacion\Final\Consolidado%20mapa%20de%20riesgos%20Contraloria%20de%20Bogot&#225;_contr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PVCGF/PVCGF.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3.SEGURIDAD%20DE%20LA%20INFORMACION\2019\Capacitacion%20Riesgos\Verificacion\RIESGOS%20SEGURIDAD%20DE%20LA%20%20INFORMACI&#211;N-%20jaime%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campos/AppData/Local/Microsoft/Windows/INetCache/Content.Outlook/EYFFJ1FT/Copia%20de%20MAPA%20DE%20RIESGOS%20PROCESO%20RFJC%201%20NUEVA%20METODOLOG&#205;A%20%20definitiv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19\RIESGOS%20PUBLICACION%20VERSI&#211;N%202.0\CONSOLIDADO%20RIESGOS%20DE%20GESTI&#211;N%20Y%20CORRUPCI&#211;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CAPACITACI&#211;N%20RIESGOS/PDE07-01%20Anexos%20riesgos%20prueba%20OAJURIDIC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TALENTOHUMANO/PROCESO%20TALENTO%20HUMANO-%20RIESGOS%20Abril%2026%202019%20(0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serrano/AppData/Local/Microsoft/Windows/INetCache/Content.Outlook/9US25RAX/PDE-07-01%20-Anexo%20oficiales%20mapa%20de%20riesgos%20TIC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cuervo/Desktop/financier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ADMINISTRATIVA%20Y%20FINANCIERA/Direccion%20administrativ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PGD/PROCESO%20GESTION%20DOCUM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 Zona de Riesgo Mapa Calor "/>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RIESGOS DE GESTIÓN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BD1" t="str">
            <v>SOLIDEZ DE TODOS LOS CONTROLES</v>
          </cell>
        </row>
      </sheetData>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iesgos Gestion y Corrup"/>
      <sheetName val="1.1 Matriz def corrupción"/>
      <sheetName val="2. Riesgos Seguridad Inf"/>
      <sheetName val="Anexo 3.Tablas Ref (1 Y 2)"/>
      <sheetName val="Tablas Analisis Prob-Impacto"/>
      <sheetName val="Tablas Valoración Controles"/>
      <sheetName val="PARAMETROS"/>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PDE-07-01 -Anexo oficiales ma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3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3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trlProp" Target="../ctrlProps/ctrlProp40.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trlProp" Target="../ctrlProps/ctrlProp4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trlProp" Target="../ctrlProps/ctrlProp4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trlProp" Target="../ctrlProps/ctrlProp4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M30"/>
  <sheetViews>
    <sheetView showGridLines="0" showRowColHeaders="0" topLeftCell="A16" workbookViewId="0">
      <selection activeCell="L9" sqref="L9"/>
    </sheetView>
  </sheetViews>
  <sheetFormatPr baseColWidth="10" defaultRowHeight="15"/>
  <cols>
    <col min="1" max="2" width="14.5703125" customWidth="1"/>
    <col min="13" max="13" width="15.85546875" style="256" customWidth="1"/>
  </cols>
  <sheetData>
    <row r="1" spans="2:13" ht="15.75" thickBot="1"/>
    <row r="2" spans="2:13" ht="33.75">
      <c r="B2" s="240"/>
      <c r="C2" s="250"/>
      <c r="D2" s="521" t="s">
        <v>943</v>
      </c>
      <c r="E2" s="521"/>
      <c r="F2" s="521"/>
      <c r="G2" s="521"/>
      <c r="H2" s="521"/>
      <c r="I2" s="521"/>
      <c r="J2" s="521"/>
      <c r="K2" s="521"/>
      <c r="L2" s="250"/>
      <c r="M2" s="258"/>
    </row>
    <row r="3" spans="2:13" ht="33.75">
      <c r="B3" s="241"/>
      <c r="C3" s="251"/>
      <c r="D3" s="524" t="s">
        <v>972</v>
      </c>
      <c r="E3" s="524"/>
      <c r="F3" s="524"/>
      <c r="G3" s="524"/>
      <c r="H3" s="524"/>
      <c r="I3" s="524"/>
      <c r="J3" s="524"/>
      <c r="K3" s="524"/>
      <c r="L3" s="251"/>
      <c r="M3" s="259"/>
    </row>
    <row r="4" spans="2:13">
      <c r="B4" s="241"/>
      <c r="C4" s="251"/>
      <c r="D4" s="251"/>
      <c r="E4" s="251"/>
      <c r="F4" s="251"/>
      <c r="G4" s="251"/>
      <c r="H4" s="251"/>
      <c r="I4" s="251"/>
      <c r="J4" s="251"/>
      <c r="K4" s="251"/>
      <c r="L4" s="251"/>
      <c r="M4" s="259"/>
    </row>
    <row r="5" spans="2:13" ht="23.25">
      <c r="B5" s="241"/>
      <c r="C5" s="522"/>
      <c r="D5" s="522"/>
      <c r="E5" s="522"/>
      <c r="F5" s="522"/>
      <c r="G5" s="522"/>
      <c r="H5" s="522"/>
      <c r="I5" s="522"/>
      <c r="J5" s="522"/>
      <c r="K5" s="522"/>
      <c r="L5" s="251"/>
      <c r="M5" s="259"/>
    </row>
    <row r="6" spans="2:13">
      <c r="B6" s="241"/>
      <c r="C6" s="251"/>
      <c r="D6" s="251"/>
      <c r="E6" s="251"/>
      <c r="F6" s="251"/>
      <c r="G6" s="251"/>
      <c r="H6" s="251"/>
      <c r="I6" s="251"/>
      <c r="J6" s="251"/>
      <c r="K6" s="251"/>
      <c r="L6" s="251"/>
      <c r="M6" s="259"/>
    </row>
    <row r="7" spans="2:13" ht="21">
      <c r="B7" s="241"/>
      <c r="C7" s="252" t="s">
        <v>951</v>
      </c>
      <c r="D7" s="251"/>
      <c r="E7" s="251"/>
      <c r="F7" s="251"/>
      <c r="G7" s="251"/>
      <c r="H7" s="251"/>
      <c r="I7" s="251"/>
      <c r="J7" s="251"/>
      <c r="K7" s="251"/>
      <c r="L7" s="251"/>
      <c r="M7" s="259"/>
    </row>
    <row r="8" spans="2:13" ht="21">
      <c r="B8" s="241"/>
      <c r="C8" s="253"/>
      <c r="D8" s="520" t="s">
        <v>917</v>
      </c>
      <c r="E8" s="520"/>
      <c r="F8" s="520"/>
      <c r="G8" s="520"/>
      <c r="H8" s="520"/>
      <c r="I8" s="520"/>
      <c r="J8" s="520"/>
      <c r="K8" s="520"/>
      <c r="L8" s="520"/>
      <c r="M8" s="259"/>
    </row>
    <row r="9" spans="2:13" ht="21">
      <c r="B9" s="241"/>
      <c r="C9" s="253"/>
      <c r="D9" s="254"/>
      <c r="E9" s="523" t="s">
        <v>942</v>
      </c>
      <c r="F9" s="523"/>
      <c r="G9" s="523"/>
      <c r="H9" s="523"/>
      <c r="I9" s="523"/>
      <c r="J9" s="523"/>
      <c r="K9" s="523"/>
      <c r="L9" s="251"/>
      <c r="M9" s="259"/>
    </row>
    <row r="10" spans="2:13" ht="21">
      <c r="B10" s="241"/>
      <c r="C10" s="253"/>
      <c r="D10" s="254"/>
      <c r="E10" s="255"/>
      <c r="F10" s="255"/>
      <c r="G10" s="255"/>
      <c r="H10" s="255"/>
      <c r="I10" s="255"/>
      <c r="J10" s="255"/>
      <c r="K10" s="255"/>
      <c r="L10" s="251"/>
      <c r="M10" s="259"/>
    </row>
    <row r="11" spans="2:13" ht="21">
      <c r="B11" s="241"/>
      <c r="C11" s="253"/>
      <c r="D11" s="520" t="s">
        <v>918</v>
      </c>
      <c r="E11" s="520"/>
      <c r="F11" s="520"/>
      <c r="G11" s="520"/>
      <c r="H11" s="520"/>
      <c r="I11" s="520"/>
      <c r="J11" s="520"/>
      <c r="K11" s="520"/>
      <c r="L11" s="520"/>
      <c r="M11" s="259"/>
    </row>
    <row r="12" spans="2:13" ht="21">
      <c r="B12" s="241"/>
      <c r="C12" s="253"/>
      <c r="D12" s="253"/>
      <c r="E12" s="254"/>
      <c r="F12" s="254"/>
      <c r="G12" s="254"/>
      <c r="H12" s="254"/>
      <c r="I12" s="254"/>
      <c r="J12" s="254"/>
      <c r="K12" s="254"/>
      <c r="L12" s="251"/>
      <c r="M12" s="259"/>
    </row>
    <row r="13" spans="2:13" ht="21">
      <c r="B13" s="241"/>
      <c r="C13" s="252" t="s">
        <v>919</v>
      </c>
      <c r="D13" s="251"/>
      <c r="E13" s="254"/>
      <c r="F13" s="254"/>
      <c r="G13" s="254"/>
      <c r="H13" s="254"/>
      <c r="I13" s="254"/>
      <c r="J13" s="254"/>
      <c r="K13" s="254"/>
      <c r="L13" s="251"/>
      <c r="M13" s="259"/>
    </row>
    <row r="14" spans="2:13" ht="21">
      <c r="B14" s="241"/>
      <c r="C14" s="251"/>
      <c r="D14" s="520" t="s">
        <v>920</v>
      </c>
      <c r="E14" s="520"/>
      <c r="F14" s="520"/>
      <c r="G14" s="520"/>
      <c r="H14" s="520"/>
      <c r="I14" s="520"/>
      <c r="J14" s="520"/>
      <c r="K14" s="520"/>
      <c r="L14" s="520"/>
      <c r="M14" s="259"/>
    </row>
    <row r="15" spans="2:13" ht="21">
      <c r="B15" s="241"/>
      <c r="C15" s="251"/>
      <c r="D15" s="520" t="s">
        <v>921</v>
      </c>
      <c r="E15" s="520"/>
      <c r="F15" s="520"/>
      <c r="G15" s="520"/>
      <c r="H15" s="520"/>
      <c r="I15" s="520"/>
      <c r="J15" s="520"/>
      <c r="K15" s="520"/>
      <c r="L15" s="520"/>
      <c r="M15" s="259"/>
    </row>
    <row r="16" spans="2:13" ht="21">
      <c r="B16" s="241"/>
      <c r="C16" s="251"/>
      <c r="D16" s="520" t="s">
        <v>922</v>
      </c>
      <c r="E16" s="520"/>
      <c r="F16" s="520"/>
      <c r="G16" s="520"/>
      <c r="H16" s="520"/>
      <c r="I16" s="520"/>
      <c r="J16" s="520"/>
      <c r="K16" s="520"/>
      <c r="L16" s="520"/>
      <c r="M16" s="259"/>
    </row>
    <row r="17" spans="2:13" ht="21">
      <c r="B17" s="241"/>
      <c r="C17" s="251"/>
      <c r="D17" s="520" t="s">
        <v>923</v>
      </c>
      <c r="E17" s="520"/>
      <c r="F17" s="520"/>
      <c r="G17" s="520"/>
      <c r="H17" s="520"/>
      <c r="I17" s="520"/>
      <c r="J17" s="520"/>
      <c r="K17" s="520"/>
      <c r="L17" s="520"/>
      <c r="M17" s="259"/>
    </row>
    <row r="18" spans="2:13" ht="21">
      <c r="B18" s="241"/>
      <c r="C18" s="251"/>
      <c r="D18" s="520" t="s">
        <v>924</v>
      </c>
      <c r="E18" s="520"/>
      <c r="F18" s="520"/>
      <c r="G18" s="520"/>
      <c r="H18" s="520"/>
      <c r="I18" s="520"/>
      <c r="J18" s="520"/>
      <c r="K18" s="520"/>
      <c r="L18" s="520"/>
      <c r="M18" s="259"/>
    </row>
    <row r="19" spans="2:13" ht="21">
      <c r="B19" s="241"/>
      <c r="C19" s="251"/>
      <c r="D19" s="520" t="s">
        <v>925</v>
      </c>
      <c r="E19" s="520"/>
      <c r="F19" s="520"/>
      <c r="G19" s="520"/>
      <c r="H19" s="520"/>
      <c r="I19" s="520"/>
      <c r="J19" s="520"/>
      <c r="K19" s="520"/>
      <c r="L19" s="520"/>
      <c r="M19" s="259"/>
    </row>
    <row r="20" spans="2:13" ht="21">
      <c r="B20" s="241"/>
      <c r="C20" s="251"/>
      <c r="D20" s="520" t="s">
        <v>927</v>
      </c>
      <c r="E20" s="520"/>
      <c r="F20" s="520"/>
      <c r="G20" s="520"/>
      <c r="H20" s="520"/>
      <c r="I20" s="520"/>
      <c r="J20" s="520"/>
      <c r="K20" s="520"/>
      <c r="L20" s="520"/>
      <c r="M20" s="259"/>
    </row>
    <row r="21" spans="2:13" ht="21">
      <c r="B21" s="241"/>
      <c r="C21" s="251"/>
      <c r="D21" s="520" t="s">
        <v>926</v>
      </c>
      <c r="E21" s="520"/>
      <c r="F21" s="520"/>
      <c r="G21" s="520"/>
      <c r="H21" s="520"/>
      <c r="I21" s="520"/>
      <c r="J21" s="520"/>
      <c r="K21" s="520"/>
      <c r="L21" s="520"/>
      <c r="M21" s="259"/>
    </row>
    <row r="22" spans="2:13" ht="21">
      <c r="B22" s="241"/>
      <c r="C22" s="251"/>
      <c r="D22" s="520" t="s">
        <v>936</v>
      </c>
      <c r="E22" s="520"/>
      <c r="F22" s="520"/>
      <c r="G22" s="520"/>
      <c r="H22" s="520"/>
      <c r="I22" s="520"/>
      <c r="J22" s="520"/>
      <c r="K22" s="520"/>
      <c r="L22" s="520"/>
      <c r="M22" s="259"/>
    </row>
    <row r="23" spans="2:13" ht="21">
      <c r="B23" s="241"/>
      <c r="C23" s="251"/>
      <c r="D23" s="520" t="s">
        <v>929</v>
      </c>
      <c r="E23" s="520"/>
      <c r="F23" s="520"/>
      <c r="G23" s="520"/>
      <c r="H23" s="520"/>
      <c r="I23" s="520"/>
      <c r="J23" s="520"/>
      <c r="K23" s="520"/>
      <c r="L23" s="520"/>
      <c r="M23" s="259"/>
    </row>
    <row r="24" spans="2:13" ht="21">
      <c r="B24" s="241"/>
      <c r="C24" s="251"/>
      <c r="D24" s="520" t="s">
        <v>928</v>
      </c>
      <c r="E24" s="520"/>
      <c r="F24" s="520"/>
      <c r="G24" s="520"/>
      <c r="H24" s="520"/>
      <c r="I24" s="520"/>
      <c r="J24" s="520"/>
      <c r="K24" s="520"/>
      <c r="L24" s="520"/>
      <c r="M24" s="259"/>
    </row>
    <row r="25" spans="2:13" ht="21">
      <c r="B25" s="241"/>
      <c r="C25" s="251"/>
      <c r="D25" s="520" t="s">
        <v>939</v>
      </c>
      <c r="E25" s="520"/>
      <c r="F25" s="520"/>
      <c r="G25" s="520"/>
      <c r="H25" s="520"/>
      <c r="I25" s="520"/>
      <c r="J25" s="520"/>
      <c r="K25" s="520"/>
      <c r="L25" s="520"/>
      <c r="M25" s="259"/>
    </row>
    <row r="26" spans="2:13" ht="21">
      <c r="B26" s="241"/>
      <c r="C26" s="251"/>
      <c r="D26" s="520" t="s">
        <v>932</v>
      </c>
      <c r="E26" s="520"/>
      <c r="F26" s="520"/>
      <c r="G26" s="520"/>
      <c r="H26" s="520"/>
      <c r="I26" s="520"/>
      <c r="J26" s="520"/>
      <c r="K26" s="520"/>
      <c r="L26" s="520"/>
      <c r="M26" s="259"/>
    </row>
    <row r="27" spans="2:13" ht="21">
      <c r="B27" s="241"/>
      <c r="C27" s="251"/>
      <c r="D27" s="520" t="s">
        <v>933</v>
      </c>
      <c r="E27" s="520"/>
      <c r="F27" s="520"/>
      <c r="G27" s="520"/>
      <c r="H27" s="520"/>
      <c r="I27" s="520"/>
      <c r="J27" s="520"/>
      <c r="K27" s="520"/>
      <c r="L27" s="520"/>
      <c r="M27" s="259"/>
    </row>
    <row r="28" spans="2:13" ht="21">
      <c r="B28" s="241"/>
      <c r="C28" s="251"/>
      <c r="D28" s="520" t="s">
        <v>934</v>
      </c>
      <c r="E28" s="520"/>
      <c r="F28" s="520"/>
      <c r="G28" s="520"/>
      <c r="H28" s="520"/>
      <c r="I28" s="520"/>
      <c r="J28" s="520"/>
      <c r="K28" s="520"/>
      <c r="L28" s="520"/>
      <c r="M28" s="259"/>
    </row>
    <row r="29" spans="2:13">
      <c r="B29" s="241"/>
      <c r="C29" s="251"/>
      <c r="D29" s="251"/>
      <c r="E29" s="251"/>
      <c r="F29" s="251"/>
      <c r="G29" s="251"/>
      <c r="H29" s="251"/>
      <c r="I29" s="251"/>
      <c r="J29" s="251"/>
      <c r="K29" s="251"/>
      <c r="L29" s="251"/>
      <c r="M29" s="259"/>
    </row>
    <row r="30" spans="2:13" ht="15.75" thickBot="1">
      <c r="B30" s="242"/>
      <c r="C30" s="257"/>
      <c r="D30" s="257"/>
      <c r="E30" s="257"/>
      <c r="F30" s="257"/>
      <c r="G30" s="257"/>
      <c r="H30" s="257"/>
      <c r="I30" s="257"/>
      <c r="J30" s="257"/>
      <c r="K30" s="257"/>
      <c r="L30" s="257"/>
      <c r="M30" s="260"/>
    </row>
  </sheetData>
  <sheetProtection formatCells="0" formatColumns="0" formatRows="0" insertColumns="0" insertRows="0" insertHyperlinks="0" sort="0" autoFilter="0"/>
  <mergeCells count="21">
    <mergeCell ref="D23:L23"/>
    <mergeCell ref="D24:L24"/>
    <mergeCell ref="D25:L25"/>
    <mergeCell ref="D8:L8"/>
    <mergeCell ref="D11:L11"/>
    <mergeCell ref="D26:L26"/>
    <mergeCell ref="D27:L27"/>
    <mergeCell ref="D28:L28"/>
    <mergeCell ref="D2:K2"/>
    <mergeCell ref="C5:K5"/>
    <mergeCell ref="D14:L14"/>
    <mergeCell ref="D15:L15"/>
    <mergeCell ref="D16:L16"/>
    <mergeCell ref="D17:L17"/>
    <mergeCell ref="E9:K9"/>
    <mergeCell ref="D3:K3"/>
    <mergeCell ref="D18:L18"/>
    <mergeCell ref="D19:L19"/>
    <mergeCell ref="D20:L20"/>
    <mergeCell ref="D21:L21"/>
    <mergeCell ref="D22:L22"/>
  </mergeCells>
  <hyperlinks>
    <hyperlink ref="D15" location="'Tabla No 2-Vulnerabildades'!A1" display="Tabla No 2. Guia de Vulnerabilidades Comunes"/>
    <hyperlink ref="D16" location="'Tabla No 3- Probabilidad'!A1" display="Tabla 3.Criterios para Calificar la Probabilidad "/>
    <hyperlink ref="D17" location="'Tabla No 4- Impacto Gestión'!A1" display="Tabla 4. Criterios para Calificar el Impacto"/>
    <hyperlink ref="D18" location="'Tabla No 5- Impacto Corrupción'!A1" display="Tabla No.5. Criterios para calificar el impacto"/>
    <hyperlink ref="D19" location="'Tabla 6- Impacto Seguridad'!A1" display="Tabla No 6. Criterios para Calificar el Impacto - Riesgos de Seguridad Digital"/>
    <hyperlink ref="D20" location="'Tabla 7- Mapa de Calor'!A1" display="Tabla No.7  Mapa de Calor  "/>
    <hyperlink ref="D21" location="'Tabla No 8 -Tipo Controles'!A1" display="Tabla No. 8  Tipos de Controles"/>
    <hyperlink ref="D22" location="'Tabla No 9. Ctrl Seguridad Info'!A1" display="Tabla No. 9 Controles de Seguridad de la Información"/>
    <hyperlink ref="D23" location="'Tabla No 10-Variables Diseño Co'!A1" display="Tabla No 10. Peso o Participación de cada variable en el Diseño del Control para la Mitigación del Riesgo"/>
    <hyperlink ref="D24" location="'Tabla No 11.Calificación Diseño'!A1" display="Tabla No 11. Calificación del Diseño del Control "/>
    <hyperlink ref="D25" location="'Tabla No 12. Cal. ejecución Con'!A1" display="Tabla No 12. Calificación de Ejecución del Control "/>
    <hyperlink ref="D26" location="'Tabla No 13. Cal solidez Ctrl'!A1" display="Tabla No 13. Calificación Solidez Individual del Control "/>
    <hyperlink ref="D27" location="'Tabla No 14.Cal Solidez conj Ct'!A1" display="Tabla No 14. Calificación de la Solidez del Conjunto de Controles"/>
    <hyperlink ref="D28" location="'Tabla No 15. Despl Prob e impa'!A1" display="Tabla No 15. Resultados de los Posibles desplazamientos de la Probabilidad y del Impacto de los Riesgos"/>
    <hyperlink ref="D14" location="'Tabla No 1- Amenazas'!A1" display="Tabla No 1. Guia de Amenazas Comunes"/>
    <hyperlink ref="D8" location="'1. Riesgos Gestion y Corrup'!A1" display="RIESGOS DE GESTIÓN Y CORRUPCIÓN"/>
    <hyperlink ref="D11" location="'2. Riesgos Seguridad Inf'!A1" display="RIESGOS DE SEGURIDAD DE LA INFORMACIÓN"/>
    <hyperlink ref="E9:K9" location="'1.1 Matriz def corrupción'!A1" display="1.1 Matriz Definición de Riesgos de Corrupción"/>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t_tab_amenzas">
                <anchor moveWithCells="1" sizeWithCells="1">
                  <from>
                    <xdr:col>3</xdr:col>
                    <xdr:colOff>28575</xdr:colOff>
                    <xdr:row>13</xdr:row>
                    <xdr:rowOff>19050</xdr:rowOff>
                  </from>
                  <to>
                    <xdr:col>11</xdr:col>
                    <xdr:colOff>0</xdr:colOff>
                    <xdr:row>13</xdr:row>
                    <xdr:rowOff>247650</xdr:rowOff>
                  </to>
                </anchor>
              </controlPr>
            </control>
          </mc:Choice>
        </mc:AlternateContent>
        <mc:AlternateContent xmlns:mc="http://schemas.openxmlformats.org/markup-compatibility/2006">
          <mc:Choice Requires="x14">
            <control shapeId="1026" r:id="rId5" name="Button 2">
              <controlPr defaultSize="0" print="0" autoFill="0" autoPict="0" macro="[0]!Bt_tab_vulnerabilidades">
                <anchor moveWithCells="1" sizeWithCells="1">
                  <from>
                    <xdr:col>3</xdr:col>
                    <xdr:colOff>38100</xdr:colOff>
                    <xdr:row>14</xdr:row>
                    <xdr:rowOff>9525</xdr:rowOff>
                  </from>
                  <to>
                    <xdr:col>11</xdr:col>
                    <xdr:colOff>0</xdr:colOff>
                    <xdr:row>14</xdr:row>
                    <xdr:rowOff>238125</xdr:rowOff>
                  </to>
                </anchor>
              </controlPr>
            </control>
          </mc:Choice>
        </mc:AlternateContent>
        <mc:AlternateContent xmlns:mc="http://schemas.openxmlformats.org/markup-compatibility/2006">
          <mc:Choice Requires="x14">
            <control shapeId="1027" r:id="rId6" name="Button 3">
              <controlPr defaultSize="0" print="0" autoFill="0" autoPict="0" macro="[0]!Bt_probabilidad">
                <anchor moveWithCells="1" sizeWithCells="1">
                  <from>
                    <xdr:col>3</xdr:col>
                    <xdr:colOff>47625</xdr:colOff>
                    <xdr:row>15</xdr:row>
                    <xdr:rowOff>0</xdr:rowOff>
                  </from>
                  <to>
                    <xdr:col>11</xdr:col>
                    <xdr:colOff>0</xdr:colOff>
                    <xdr:row>15</xdr:row>
                    <xdr:rowOff>228600</xdr:rowOff>
                  </to>
                </anchor>
              </controlPr>
            </control>
          </mc:Choice>
        </mc:AlternateContent>
        <mc:AlternateContent xmlns:mc="http://schemas.openxmlformats.org/markup-compatibility/2006">
          <mc:Choice Requires="x14">
            <control shapeId="1028" r:id="rId7" name="Button 4">
              <controlPr defaultSize="0" print="0" autoFill="0" autoPict="0" macro="[0]!Bt_imp_gestion">
                <anchor moveWithCells="1" sizeWithCells="1">
                  <from>
                    <xdr:col>3</xdr:col>
                    <xdr:colOff>47625</xdr:colOff>
                    <xdr:row>16</xdr:row>
                    <xdr:rowOff>0</xdr:rowOff>
                  </from>
                  <to>
                    <xdr:col>11</xdr:col>
                    <xdr:colOff>0</xdr:colOff>
                    <xdr:row>16</xdr:row>
                    <xdr:rowOff>228600</xdr:rowOff>
                  </to>
                </anchor>
              </controlPr>
            </control>
          </mc:Choice>
        </mc:AlternateContent>
        <mc:AlternateContent xmlns:mc="http://schemas.openxmlformats.org/markup-compatibility/2006">
          <mc:Choice Requires="x14">
            <control shapeId="1029" r:id="rId8" name="Button 5">
              <controlPr defaultSize="0" print="0" autoFill="0" autoPict="0" macro="[0]!Bt_imp_corrupcion">
                <anchor moveWithCells="1" sizeWithCells="1">
                  <from>
                    <xdr:col>3</xdr:col>
                    <xdr:colOff>38100</xdr:colOff>
                    <xdr:row>17</xdr:row>
                    <xdr:rowOff>9525</xdr:rowOff>
                  </from>
                  <to>
                    <xdr:col>11</xdr:col>
                    <xdr:colOff>0</xdr:colOff>
                    <xdr:row>17</xdr:row>
                    <xdr:rowOff>238125</xdr:rowOff>
                  </to>
                </anchor>
              </controlPr>
            </control>
          </mc:Choice>
        </mc:AlternateContent>
        <mc:AlternateContent xmlns:mc="http://schemas.openxmlformats.org/markup-compatibility/2006">
          <mc:Choice Requires="x14">
            <control shapeId="1030" r:id="rId9" name="Button 6">
              <controlPr defaultSize="0" print="0" autoFill="0" autoPict="0" macro="[0]!Bt_imp_segInfo">
                <anchor moveWithCells="1" sizeWithCells="1">
                  <from>
                    <xdr:col>3</xdr:col>
                    <xdr:colOff>38100</xdr:colOff>
                    <xdr:row>18</xdr:row>
                    <xdr:rowOff>19050</xdr:rowOff>
                  </from>
                  <to>
                    <xdr:col>11</xdr:col>
                    <xdr:colOff>0</xdr:colOff>
                    <xdr:row>18</xdr:row>
                    <xdr:rowOff>247650</xdr:rowOff>
                  </to>
                </anchor>
              </controlPr>
            </control>
          </mc:Choice>
        </mc:AlternateContent>
        <mc:AlternateContent xmlns:mc="http://schemas.openxmlformats.org/markup-compatibility/2006">
          <mc:Choice Requires="x14">
            <control shapeId="1031" r:id="rId10" name="Button 7">
              <controlPr defaultSize="0" print="0" autoFill="0" autoPict="0" macro="[0]!Bt_MapCalor">
                <anchor moveWithCells="1" sizeWithCells="1">
                  <from>
                    <xdr:col>3</xdr:col>
                    <xdr:colOff>38100</xdr:colOff>
                    <xdr:row>19</xdr:row>
                    <xdr:rowOff>28575</xdr:rowOff>
                  </from>
                  <to>
                    <xdr:col>11</xdr:col>
                    <xdr:colOff>0</xdr:colOff>
                    <xdr:row>19</xdr:row>
                    <xdr:rowOff>257175</xdr:rowOff>
                  </to>
                </anchor>
              </controlPr>
            </control>
          </mc:Choice>
        </mc:AlternateContent>
        <mc:AlternateContent xmlns:mc="http://schemas.openxmlformats.org/markup-compatibility/2006">
          <mc:Choice Requires="x14">
            <control shapeId="1032" r:id="rId11" name="Button 8">
              <controlPr defaultSize="0" print="0" autoFill="0" autoPict="0" macro="[0]!Bt_ctrl_gestion">
                <anchor moveWithCells="1" sizeWithCells="1">
                  <from>
                    <xdr:col>3</xdr:col>
                    <xdr:colOff>38100</xdr:colOff>
                    <xdr:row>20</xdr:row>
                    <xdr:rowOff>28575</xdr:rowOff>
                  </from>
                  <to>
                    <xdr:col>11</xdr:col>
                    <xdr:colOff>0</xdr:colOff>
                    <xdr:row>20</xdr:row>
                    <xdr:rowOff>257175</xdr:rowOff>
                  </to>
                </anchor>
              </controlPr>
            </control>
          </mc:Choice>
        </mc:AlternateContent>
        <mc:AlternateContent xmlns:mc="http://schemas.openxmlformats.org/markup-compatibility/2006">
          <mc:Choice Requires="x14">
            <control shapeId="1033" r:id="rId12" name="Button 9">
              <controlPr defaultSize="0" print="0" autoFill="0" autoPict="0" macro="[0]!Bt_ctrl_seginf">
                <anchor moveWithCells="1" sizeWithCells="1">
                  <from>
                    <xdr:col>3</xdr:col>
                    <xdr:colOff>28575</xdr:colOff>
                    <xdr:row>21</xdr:row>
                    <xdr:rowOff>28575</xdr:rowOff>
                  </from>
                  <to>
                    <xdr:col>11</xdr:col>
                    <xdr:colOff>0</xdr:colOff>
                    <xdr:row>21</xdr:row>
                    <xdr:rowOff>257175</xdr:rowOff>
                  </to>
                </anchor>
              </controlPr>
            </control>
          </mc:Choice>
        </mc:AlternateContent>
        <mc:AlternateContent xmlns:mc="http://schemas.openxmlformats.org/markup-compatibility/2006">
          <mc:Choice Requires="x14">
            <control shapeId="1034" r:id="rId13" name="Button 10">
              <controlPr defaultSize="0" print="0" autoFill="0" autoPict="0" macro="[0]!Bt_Peso_diseño_ctl">
                <anchor moveWithCells="1" sizeWithCells="1">
                  <from>
                    <xdr:col>3</xdr:col>
                    <xdr:colOff>19050</xdr:colOff>
                    <xdr:row>22</xdr:row>
                    <xdr:rowOff>9525</xdr:rowOff>
                  </from>
                  <to>
                    <xdr:col>12</xdr:col>
                    <xdr:colOff>914400</xdr:colOff>
                    <xdr:row>22</xdr:row>
                    <xdr:rowOff>266700</xdr:rowOff>
                  </to>
                </anchor>
              </controlPr>
            </control>
          </mc:Choice>
        </mc:AlternateContent>
        <mc:AlternateContent xmlns:mc="http://schemas.openxmlformats.org/markup-compatibility/2006">
          <mc:Choice Requires="x14">
            <control shapeId="1035" r:id="rId14" name="Button 11">
              <controlPr defaultSize="0" print="0" autoFill="0" autoPict="0" macro="[0]!Bt_cal_diseño_ctrl">
                <anchor moveWithCells="1" sizeWithCells="1">
                  <from>
                    <xdr:col>3</xdr:col>
                    <xdr:colOff>28575</xdr:colOff>
                    <xdr:row>23</xdr:row>
                    <xdr:rowOff>47625</xdr:rowOff>
                  </from>
                  <to>
                    <xdr:col>11</xdr:col>
                    <xdr:colOff>0</xdr:colOff>
                    <xdr:row>24</xdr:row>
                    <xdr:rowOff>9525</xdr:rowOff>
                  </to>
                </anchor>
              </controlPr>
            </control>
          </mc:Choice>
        </mc:AlternateContent>
        <mc:AlternateContent xmlns:mc="http://schemas.openxmlformats.org/markup-compatibility/2006">
          <mc:Choice Requires="x14">
            <control shapeId="1036" r:id="rId15" name="Button 12">
              <controlPr defaultSize="0" print="0" autoFill="0" autoPict="0" macro="[0]!Bt_cal_ejecucion_ctrl">
                <anchor moveWithCells="1" sizeWithCells="1">
                  <from>
                    <xdr:col>3</xdr:col>
                    <xdr:colOff>28575</xdr:colOff>
                    <xdr:row>24</xdr:row>
                    <xdr:rowOff>57150</xdr:rowOff>
                  </from>
                  <to>
                    <xdr:col>11</xdr:col>
                    <xdr:colOff>0</xdr:colOff>
                    <xdr:row>25</xdr:row>
                    <xdr:rowOff>19050</xdr:rowOff>
                  </to>
                </anchor>
              </controlPr>
            </control>
          </mc:Choice>
        </mc:AlternateContent>
        <mc:AlternateContent xmlns:mc="http://schemas.openxmlformats.org/markup-compatibility/2006">
          <mc:Choice Requires="x14">
            <control shapeId="1037" r:id="rId16" name="Button 13">
              <controlPr defaultSize="0" print="0" autoFill="0" autoPict="0" macro="[0]!Bt_cal_ind_ctrl">
                <anchor moveWithCells="1" sizeWithCells="1">
                  <from>
                    <xdr:col>3</xdr:col>
                    <xdr:colOff>38100</xdr:colOff>
                    <xdr:row>25</xdr:row>
                    <xdr:rowOff>57150</xdr:rowOff>
                  </from>
                  <to>
                    <xdr:col>11</xdr:col>
                    <xdr:colOff>0</xdr:colOff>
                    <xdr:row>26</xdr:row>
                    <xdr:rowOff>19050</xdr:rowOff>
                  </to>
                </anchor>
              </controlPr>
            </control>
          </mc:Choice>
        </mc:AlternateContent>
        <mc:AlternateContent xmlns:mc="http://schemas.openxmlformats.org/markup-compatibility/2006">
          <mc:Choice Requires="x14">
            <control shapeId="1038" r:id="rId17" name="Button 14">
              <controlPr defaultSize="0" print="0" autoFill="0" autoPict="0" macro="[0]!Bt_cal_solConj">
                <anchor moveWithCells="1" sizeWithCells="1">
                  <from>
                    <xdr:col>3</xdr:col>
                    <xdr:colOff>38100</xdr:colOff>
                    <xdr:row>26</xdr:row>
                    <xdr:rowOff>57150</xdr:rowOff>
                  </from>
                  <to>
                    <xdr:col>11</xdr:col>
                    <xdr:colOff>0</xdr:colOff>
                    <xdr:row>27</xdr:row>
                    <xdr:rowOff>19050</xdr:rowOff>
                  </to>
                </anchor>
              </controlPr>
            </control>
          </mc:Choice>
        </mc:AlternateContent>
        <mc:AlternateContent xmlns:mc="http://schemas.openxmlformats.org/markup-compatibility/2006">
          <mc:Choice Requires="x14">
            <control shapeId="1039" r:id="rId18" name="Button 15">
              <controlPr defaultSize="0" print="0" autoFill="0" autoPict="0" macro="[0]!Bt_desplazamiento">
                <anchor moveWithCells="1" sizeWithCells="1">
                  <from>
                    <xdr:col>3</xdr:col>
                    <xdr:colOff>28575</xdr:colOff>
                    <xdr:row>27</xdr:row>
                    <xdr:rowOff>57150</xdr:rowOff>
                  </from>
                  <to>
                    <xdr:col>12</xdr:col>
                    <xdr:colOff>828675</xdr:colOff>
                    <xdr:row>28</xdr:row>
                    <xdr:rowOff>47625</xdr:rowOff>
                  </to>
                </anchor>
              </controlPr>
            </control>
          </mc:Choice>
        </mc:AlternateContent>
        <mc:AlternateContent xmlns:mc="http://schemas.openxmlformats.org/markup-compatibility/2006">
          <mc:Choice Requires="x14">
            <control shapeId="1040" r:id="rId19" name="Button 16">
              <controlPr defaultSize="0" print="0" autoFill="0" autoPict="0" macro="[0]!Bt_imp_corrupcion">
                <anchor moveWithCells="1" sizeWithCells="1">
                  <from>
                    <xdr:col>4</xdr:col>
                    <xdr:colOff>9525</xdr:colOff>
                    <xdr:row>9</xdr:row>
                    <xdr:rowOff>9525</xdr:rowOff>
                  </from>
                  <to>
                    <xdr:col>8</xdr:col>
                    <xdr:colOff>0</xdr:colOff>
                    <xdr:row>10</xdr:row>
                    <xdr:rowOff>0</xdr:rowOff>
                  </to>
                </anchor>
              </controlPr>
            </control>
          </mc:Choice>
        </mc:AlternateContent>
        <mc:AlternateContent xmlns:mc="http://schemas.openxmlformats.org/markup-compatibility/2006">
          <mc:Choice Requires="x14">
            <control shapeId="1041" r:id="rId20" name="Button 17">
              <controlPr defaultSize="0" print="0" autoFill="0" autoPict="0" macro="[0]!Bt_def_riesgosCorrupcion">
                <anchor moveWithCells="1" sizeWithCells="1">
                  <from>
                    <xdr:col>4</xdr:col>
                    <xdr:colOff>19050</xdr:colOff>
                    <xdr:row>8</xdr:row>
                    <xdr:rowOff>0</xdr:rowOff>
                  </from>
                  <to>
                    <xdr:col>8</xdr:col>
                    <xdr:colOff>9525</xdr:colOff>
                    <xdr:row>8</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FF00"/>
  </sheetPr>
  <dimension ref="B1:Q39"/>
  <sheetViews>
    <sheetView showGridLines="0" showRowColHeaders="0" zoomScaleNormal="100" zoomScaleSheetLayoutView="80" workbookViewId="0">
      <selection activeCell="K9" sqref="K9"/>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ht="13.5" thickBot="1">
      <c r="D1" s="20"/>
      <c r="E1" s="20"/>
      <c r="F1" s="20"/>
      <c r="G1" s="20"/>
      <c r="H1" s="20"/>
      <c r="I1" s="20"/>
      <c r="J1" s="20"/>
      <c r="K1" s="20"/>
      <c r="L1" s="20"/>
      <c r="M1" s="20"/>
      <c r="N1" s="73"/>
      <c r="O1" s="73"/>
      <c r="P1" s="31"/>
      <c r="Q1" s="31"/>
    </row>
    <row r="2" spans="2:17" ht="15.75" thickBot="1">
      <c r="B2" s="239" t="s">
        <v>941</v>
      </c>
      <c r="D2" s="21"/>
      <c r="E2" s="21"/>
      <c r="F2" s="20"/>
      <c r="G2" s="20"/>
      <c r="H2" s="20"/>
      <c r="I2" s="20"/>
      <c r="J2" s="20"/>
      <c r="K2" s="20"/>
      <c r="L2" s="20"/>
      <c r="M2" s="20"/>
      <c r="N2" s="73"/>
      <c r="O2" s="73"/>
      <c r="P2" s="31"/>
      <c r="Q2" s="31"/>
    </row>
    <row r="3" spans="2:17" ht="20.25" customHeight="1">
      <c r="D3" s="1186" t="s">
        <v>877</v>
      </c>
      <c r="E3" s="1187"/>
      <c r="F3" s="1187"/>
      <c r="G3" s="20"/>
      <c r="H3" s="20"/>
      <c r="I3" s="20"/>
      <c r="J3" s="20"/>
      <c r="K3" s="20"/>
      <c r="L3" s="20"/>
      <c r="M3" s="20"/>
      <c r="N3" s="73"/>
      <c r="O3" s="73"/>
      <c r="P3" s="31"/>
      <c r="Q3" s="31"/>
    </row>
    <row r="4" spans="2:17" ht="48.75" customHeight="1">
      <c r="D4" s="72" t="s">
        <v>689</v>
      </c>
      <c r="E4" s="72" t="s">
        <v>687</v>
      </c>
      <c r="F4" s="72" t="s">
        <v>688</v>
      </c>
      <c r="G4" s="20"/>
      <c r="H4" s="20"/>
      <c r="I4" s="20"/>
      <c r="J4" s="20"/>
      <c r="K4" s="20"/>
      <c r="L4" s="20"/>
      <c r="M4" s="20"/>
      <c r="N4" s="73"/>
      <c r="O4" s="73"/>
      <c r="P4" s="31"/>
      <c r="Q4" s="31"/>
    </row>
    <row r="5" spans="2:17" ht="30.75" customHeight="1">
      <c r="D5" s="1185" t="s">
        <v>660</v>
      </c>
      <c r="E5" s="225" t="s">
        <v>661</v>
      </c>
      <c r="F5" s="1185">
        <v>5</v>
      </c>
      <c r="G5" s="20"/>
      <c r="H5" s="20"/>
      <c r="I5" s="20"/>
      <c r="J5" s="20"/>
      <c r="K5" s="20"/>
      <c r="L5" s="20"/>
      <c r="M5" s="20"/>
      <c r="N5" s="73"/>
      <c r="O5" s="73"/>
      <c r="P5" s="31"/>
      <c r="Q5" s="31"/>
    </row>
    <row r="6" spans="2:17" ht="15">
      <c r="D6" s="1185"/>
      <c r="E6" s="225" t="s">
        <v>664</v>
      </c>
      <c r="F6" s="1185"/>
      <c r="G6" s="20"/>
      <c r="H6" s="20"/>
      <c r="I6" s="20"/>
      <c r="J6" s="20"/>
      <c r="K6" s="20"/>
      <c r="L6" s="20"/>
      <c r="M6" s="20"/>
      <c r="N6" s="73"/>
      <c r="O6" s="73"/>
      <c r="P6" s="31"/>
      <c r="Q6" s="31"/>
    </row>
    <row r="7" spans="2:17" ht="15">
      <c r="D7" s="1185"/>
      <c r="E7" s="225" t="s">
        <v>665</v>
      </c>
      <c r="F7" s="1185"/>
      <c r="G7" s="20"/>
      <c r="H7" s="20"/>
      <c r="I7" s="20"/>
      <c r="J7" s="20"/>
      <c r="K7" s="20"/>
      <c r="L7" s="20"/>
      <c r="M7" s="20"/>
      <c r="N7" s="73"/>
      <c r="O7" s="73"/>
      <c r="P7" s="31"/>
      <c r="Q7" s="31"/>
    </row>
    <row r="8" spans="2:17" ht="30">
      <c r="D8" s="1185"/>
      <c r="E8" s="225" t="s">
        <v>662</v>
      </c>
      <c r="F8" s="1185"/>
      <c r="G8" s="20"/>
      <c r="H8" s="20"/>
      <c r="I8" s="20"/>
      <c r="J8" s="20"/>
      <c r="K8" s="20"/>
      <c r="L8" s="20"/>
      <c r="M8" s="20"/>
      <c r="N8" s="73"/>
      <c r="O8" s="73"/>
      <c r="P8" s="31"/>
      <c r="Q8" s="31"/>
    </row>
    <row r="9" spans="2:17" ht="30">
      <c r="D9" s="1185"/>
      <c r="E9" s="225" t="s">
        <v>663</v>
      </c>
      <c r="F9" s="1185"/>
      <c r="G9" s="20"/>
      <c r="H9" s="20"/>
      <c r="I9" s="20"/>
      <c r="J9" s="20"/>
      <c r="K9" s="20"/>
      <c r="L9" s="20"/>
      <c r="M9" s="20"/>
      <c r="N9" s="73"/>
      <c r="O9" s="73"/>
      <c r="P9" s="31"/>
      <c r="Q9" s="31"/>
    </row>
    <row r="10" spans="2:17" ht="15">
      <c r="D10" s="1185" t="s">
        <v>666</v>
      </c>
      <c r="E10" s="225" t="s">
        <v>686</v>
      </c>
      <c r="F10" s="1185">
        <v>4</v>
      </c>
      <c r="G10" s="20"/>
      <c r="H10" s="20"/>
      <c r="I10" s="20"/>
      <c r="J10" s="20"/>
      <c r="K10" s="20"/>
      <c r="L10" s="20"/>
      <c r="M10" s="20"/>
      <c r="N10" s="73"/>
      <c r="O10" s="73"/>
      <c r="P10" s="31"/>
      <c r="Q10" s="31"/>
    </row>
    <row r="11" spans="2:17" ht="30">
      <c r="D11" s="1185"/>
      <c r="E11" s="225" t="s">
        <v>670</v>
      </c>
      <c r="F11" s="1185"/>
      <c r="G11" s="20"/>
      <c r="H11" s="20"/>
      <c r="I11" s="20"/>
      <c r="J11" s="20"/>
      <c r="K11" s="20"/>
      <c r="L11" s="20"/>
      <c r="M11" s="20"/>
      <c r="N11" s="73"/>
      <c r="O11" s="73"/>
      <c r="P11" s="31"/>
      <c r="Q11" s="31"/>
    </row>
    <row r="12" spans="2:17" ht="15">
      <c r="D12" s="1185"/>
      <c r="E12" s="225" t="s">
        <v>671</v>
      </c>
      <c r="F12" s="1185"/>
      <c r="G12" s="20"/>
      <c r="H12" s="20"/>
      <c r="I12" s="20"/>
      <c r="J12" s="20"/>
      <c r="K12" s="20"/>
      <c r="L12" s="20"/>
      <c r="M12" s="20"/>
      <c r="N12" s="73"/>
      <c r="O12" s="73"/>
      <c r="P12" s="31"/>
      <c r="Q12" s="31"/>
    </row>
    <row r="13" spans="2:17" ht="30">
      <c r="D13" s="1185"/>
      <c r="E13" s="225" t="s">
        <v>672</v>
      </c>
      <c r="F13" s="1185"/>
      <c r="G13" s="20"/>
      <c r="H13" s="20"/>
      <c r="I13" s="20"/>
      <c r="J13" s="20"/>
      <c r="K13" s="20"/>
      <c r="L13" s="20"/>
      <c r="M13" s="20"/>
      <c r="N13" s="73"/>
      <c r="O13" s="73"/>
      <c r="P13" s="31"/>
      <c r="Q13" s="31"/>
    </row>
    <row r="14" spans="2:17" ht="30">
      <c r="D14" s="1185"/>
      <c r="E14" s="225" t="s">
        <v>673</v>
      </c>
      <c r="F14" s="1185"/>
      <c r="G14" s="20"/>
      <c r="H14" s="20"/>
      <c r="I14" s="20"/>
      <c r="J14" s="20"/>
      <c r="K14" s="20"/>
      <c r="L14" s="20"/>
      <c r="M14" s="20"/>
      <c r="N14" s="73"/>
      <c r="O14" s="73"/>
      <c r="P14" s="31"/>
      <c r="Q14" s="31"/>
    </row>
    <row r="15" spans="2:17" ht="15">
      <c r="D15" s="1185" t="s">
        <v>667</v>
      </c>
      <c r="E15" s="225" t="s">
        <v>679</v>
      </c>
      <c r="F15" s="1185">
        <v>3</v>
      </c>
      <c r="G15" s="20"/>
      <c r="H15" s="20"/>
      <c r="I15" s="20"/>
      <c r="J15" s="20"/>
      <c r="K15" s="20"/>
      <c r="L15" s="20"/>
      <c r="M15" s="20"/>
      <c r="N15" s="73"/>
      <c r="O15" s="73"/>
      <c r="P15" s="31"/>
      <c r="Q15" s="31"/>
    </row>
    <row r="16" spans="2:17" ht="30">
      <c r="D16" s="1185"/>
      <c r="E16" s="225" t="s">
        <v>674</v>
      </c>
      <c r="F16" s="1185"/>
      <c r="G16" s="20"/>
      <c r="H16" s="20"/>
      <c r="I16" s="20"/>
      <c r="J16" s="20"/>
      <c r="K16" s="20"/>
      <c r="L16" s="20"/>
      <c r="M16" s="20"/>
      <c r="N16" s="73"/>
      <c r="O16" s="73"/>
      <c r="P16" s="31"/>
      <c r="Q16" s="31"/>
    </row>
    <row r="17" spans="2:17" ht="30">
      <c r="D17" s="1185"/>
      <c r="E17" s="225" t="s">
        <v>675</v>
      </c>
      <c r="F17" s="1185"/>
      <c r="G17" s="20"/>
      <c r="H17" s="20"/>
      <c r="I17" s="20"/>
      <c r="J17" s="20"/>
      <c r="K17" s="20"/>
      <c r="L17" s="20"/>
      <c r="M17" s="20"/>
      <c r="N17" s="73"/>
      <c r="O17" s="73"/>
      <c r="P17" s="31"/>
      <c r="Q17" s="31"/>
    </row>
    <row r="18" spans="2:17" ht="15">
      <c r="D18" s="1185"/>
      <c r="E18" s="225" t="s">
        <v>676</v>
      </c>
      <c r="F18" s="1185"/>
      <c r="G18" s="20"/>
      <c r="H18" s="20"/>
      <c r="I18" s="20"/>
      <c r="J18" s="20"/>
      <c r="K18" s="20"/>
      <c r="L18" s="20"/>
      <c r="M18" s="20"/>
      <c r="N18" s="73"/>
      <c r="O18" s="73"/>
      <c r="P18" s="31"/>
      <c r="Q18" s="31"/>
    </row>
    <row r="19" spans="2:17" ht="30">
      <c r="D19" s="1185"/>
      <c r="E19" s="225" t="s">
        <v>677</v>
      </c>
      <c r="F19" s="1185"/>
      <c r="G19" s="20"/>
      <c r="H19" s="20"/>
      <c r="I19" s="20"/>
      <c r="J19" s="20"/>
      <c r="K19" s="20"/>
      <c r="L19" s="20"/>
      <c r="M19" s="20"/>
      <c r="N19" s="73"/>
      <c r="O19" s="73"/>
      <c r="P19" s="31"/>
      <c r="Q19" s="31"/>
    </row>
    <row r="20" spans="2:17" ht="15">
      <c r="D20" s="1185"/>
      <c r="E20" s="225" t="s">
        <v>678</v>
      </c>
      <c r="F20" s="1185"/>
      <c r="G20" s="20"/>
      <c r="H20" s="20"/>
      <c r="I20" s="20"/>
      <c r="J20" s="20"/>
      <c r="K20" s="20"/>
      <c r="L20" s="20"/>
      <c r="M20" s="20"/>
      <c r="N20" s="73"/>
      <c r="O20" s="73"/>
      <c r="P20" s="31"/>
      <c r="Q20" s="31"/>
    </row>
    <row r="21" spans="2:17" ht="15">
      <c r="D21" s="1185" t="s">
        <v>668</v>
      </c>
      <c r="E21" s="225" t="s">
        <v>685</v>
      </c>
      <c r="F21" s="1185">
        <v>2</v>
      </c>
      <c r="G21" s="20"/>
      <c r="H21" s="20"/>
      <c r="I21" s="20"/>
      <c r="J21" s="20"/>
      <c r="K21" s="20"/>
      <c r="L21" s="20"/>
      <c r="M21" s="20"/>
      <c r="N21" s="73"/>
      <c r="O21" s="73"/>
      <c r="P21" s="31"/>
      <c r="Q21" s="31"/>
    </row>
    <row r="22" spans="2:17" ht="30">
      <c r="D22" s="1185"/>
      <c r="E22" s="225" t="s">
        <v>680</v>
      </c>
      <c r="F22" s="1185"/>
      <c r="G22" s="20"/>
      <c r="H22" s="20"/>
      <c r="I22" s="20"/>
      <c r="J22" s="20"/>
      <c r="K22" s="20"/>
      <c r="L22" s="20"/>
      <c r="M22" s="20"/>
      <c r="N22" s="73"/>
      <c r="O22" s="73"/>
      <c r="P22" s="31"/>
      <c r="Q22" s="31"/>
    </row>
    <row r="23" spans="2:17" ht="30">
      <c r="D23" s="1185"/>
      <c r="E23" s="225" t="s">
        <v>681</v>
      </c>
      <c r="F23" s="1185"/>
      <c r="G23" s="20"/>
      <c r="H23" s="20"/>
      <c r="I23" s="20"/>
      <c r="J23" s="20"/>
      <c r="K23" s="20"/>
      <c r="L23" s="20"/>
      <c r="M23" s="20"/>
      <c r="N23" s="73"/>
      <c r="O23" s="73"/>
      <c r="P23" s="31"/>
      <c r="Q23" s="31"/>
    </row>
    <row r="24" spans="2:17" ht="15">
      <c r="D24" s="1185" t="s">
        <v>669</v>
      </c>
      <c r="E24" s="225" t="s">
        <v>684</v>
      </c>
      <c r="F24" s="1185">
        <v>1</v>
      </c>
      <c r="G24" s="20"/>
      <c r="H24" s="20"/>
      <c r="I24" s="20"/>
      <c r="J24" s="20"/>
      <c r="K24" s="20"/>
      <c r="L24" s="20"/>
      <c r="M24" s="20"/>
      <c r="N24" s="73"/>
      <c r="O24" s="73"/>
      <c r="P24" s="31"/>
      <c r="Q24" s="31"/>
    </row>
    <row r="25" spans="2:17" ht="15">
      <c r="D25" s="1185"/>
      <c r="E25" s="225" t="s">
        <v>682</v>
      </c>
      <c r="F25" s="1185"/>
      <c r="G25" s="20"/>
      <c r="H25" s="20"/>
      <c r="I25" s="20"/>
      <c r="J25" s="20"/>
      <c r="K25" s="20"/>
      <c r="L25" s="20"/>
      <c r="M25" s="20"/>
      <c r="N25" s="73"/>
      <c r="O25" s="73"/>
      <c r="P25" s="31"/>
      <c r="Q25" s="31"/>
    </row>
    <row r="26" spans="2:17" ht="15">
      <c r="D26" s="1185"/>
      <c r="E26" s="225" t="s">
        <v>683</v>
      </c>
      <c r="F26" s="1185"/>
      <c r="G26" s="20"/>
      <c r="H26" s="20"/>
      <c r="I26" s="20"/>
      <c r="J26" s="20"/>
      <c r="K26" s="20"/>
      <c r="L26" s="20"/>
      <c r="M26" s="20"/>
      <c r="N26" s="73"/>
      <c r="O26" s="73"/>
      <c r="P26" s="31"/>
      <c r="Q26" s="31"/>
    </row>
    <row r="27" spans="2:17" ht="15">
      <c r="D27" s="62"/>
      <c r="E27" s="62"/>
      <c r="F27" s="62"/>
      <c r="G27" s="20"/>
      <c r="H27" s="20"/>
      <c r="I27" s="20"/>
      <c r="J27" s="20"/>
      <c r="K27" s="20"/>
      <c r="L27" s="20"/>
      <c r="M27" s="20"/>
      <c r="N27" s="73"/>
      <c r="O27" s="73"/>
      <c r="P27" s="31"/>
      <c r="Q27" s="31"/>
    </row>
    <row r="28" spans="2:17" ht="15.75" thickBot="1">
      <c r="D28" s="61"/>
      <c r="E28" s="59"/>
      <c r="F28" s="62"/>
      <c r="G28" s="20"/>
      <c r="H28" s="20"/>
      <c r="I28" s="20"/>
      <c r="J28" s="20"/>
      <c r="K28" s="20"/>
      <c r="L28" s="20"/>
      <c r="M28" s="20"/>
      <c r="N28" s="73"/>
      <c r="O28" s="73"/>
      <c r="P28" s="31"/>
      <c r="Q28" s="31"/>
    </row>
    <row r="29" spans="2:17" ht="15.75" thickBot="1">
      <c r="B29" s="239" t="s">
        <v>941</v>
      </c>
      <c r="N29" s="31"/>
      <c r="O29" s="31"/>
      <c r="P29" s="31"/>
      <c r="Q29" s="31"/>
    </row>
    <row r="30" spans="2:17">
      <c r="N30" s="31"/>
      <c r="O30" s="31"/>
      <c r="P30" s="31"/>
      <c r="Q30" s="31"/>
    </row>
    <row r="31" spans="2:17">
      <c r="N31" s="31"/>
      <c r="O31" s="31"/>
      <c r="P31" s="31"/>
      <c r="Q31" s="31"/>
    </row>
    <row r="32" spans="2:17">
      <c r="N32" s="31"/>
      <c r="O32" s="31"/>
      <c r="P32" s="31"/>
      <c r="Q32" s="31"/>
    </row>
    <row r="33" spans="14:17">
      <c r="N33" s="31"/>
      <c r="O33" s="31"/>
      <c r="P33" s="31"/>
      <c r="Q33" s="31"/>
    </row>
    <row r="34" spans="14:17">
      <c r="N34" s="31"/>
      <c r="O34" s="31"/>
      <c r="P34" s="31"/>
      <c r="Q34" s="31"/>
    </row>
    <row r="35" spans="14:17">
      <c r="N35" s="31"/>
      <c r="O35" s="31"/>
      <c r="P35" s="31"/>
      <c r="Q35" s="31"/>
    </row>
    <row r="36" spans="14:17">
      <c r="N36" s="31"/>
      <c r="O36" s="31"/>
      <c r="P36" s="31"/>
      <c r="Q36" s="31"/>
    </row>
    <row r="37" spans="14:17">
      <c r="P37" s="31"/>
      <c r="Q37" s="31"/>
    </row>
    <row r="38" spans="14:17">
      <c r="P38" s="31"/>
      <c r="Q38" s="31"/>
    </row>
    <row r="39" spans="14:17">
      <c r="P39" s="31"/>
      <c r="Q39" s="31"/>
    </row>
  </sheetData>
  <sheetProtection password="E0DB" sheet="1" objects="1" scenarios="1" formatCells="0" formatColumns="0" formatRows="0" sort="0" autoFilter="0"/>
  <mergeCells count="11">
    <mergeCell ref="D3:F3"/>
    <mergeCell ref="D5:D9"/>
    <mergeCell ref="F5:F9"/>
    <mergeCell ref="D10:D14"/>
    <mergeCell ref="F10:F14"/>
    <mergeCell ref="D15:D20"/>
    <mergeCell ref="F15:F20"/>
    <mergeCell ref="D21:D23"/>
    <mergeCell ref="F21:F23"/>
    <mergeCell ref="D24:D26"/>
    <mergeCell ref="F24:F26"/>
  </mergeCells>
  <hyperlinks>
    <hyperlink ref="B2" location="Inicio!A1" display="INICIO"/>
    <hyperlink ref="B29" location="Inicio!A1" display="INICIO"/>
  </hyperlinks>
  <printOptions horizontalCentered="1" verticalCentered="1"/>
  <pageMargins left="0.70866141732283472" right="0.70866141732283472" top="0.74803149606299213" bottom="0.74803149606299213" header="0.31496062992125984" footer="0.31496062992125984"/>
  <pageSetup scale="50" orientation="portrait" r:id="rId1"/>
  <colBreaks count="1" manualBreakCount="1">
    <brk id="7"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Bt_inicio_imp_gest">
                <anchor moveWithCells="1" sizeWithCells="1">
                  <from>
                    <xdr:col>1</xdr:col>
                    <xdr:colOff>0</xdr:colOff>
                    <xdr:row>0</xdr:row>
                    <xdr:rowOff>152400</xdr:rowOff>
                  </from>
                  <to>
                    <xdr:col>2</xdr:col>
                    <xdr:colOff>0</xdr:colOff>
                    <xdr:row>2</xdr:row>
                    <xdr:rowOff>0</xdr:rowOff>
                  </to>
                </anchor>
              </controlPr>
            </control>
          </mc:Choice>
        </mc:AlternateContent>
        <mc:AlternateContent xmlns:mc="http://schemas.openxmlformats.org/markup-compatibility/2006">
          <mc:Choice Requires="x14">
            <control shapeId="22530" r:id="rId5" name="Button 2">
              <controlPr defaultSize="0" print="0" autoFill="0" autoPict="0" macro="[0]!Bt_inicio_imp_gest">
                <anchor moveWithCells="1" sizeWithCells="1">
                  <from>
                    <xdr:col>1</xdr:col>
                    <xdr:colOff>0</xdr:colOff>
                    <xdr:row>28</xdr:row>
                    <xdr:rowOff>0</xdr:rowOff>
                  </from>
                  <to>
                    <xdr:col>2</xdr:col>
                    <xdr:colOff>0</xdr:colOff>
                    <xdr:row>29</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rgb="FFFFFF00"/>
  </sheetPr>
  <dimension ref="A1:AE38"/>
  <sheetViews>
    <sheetView zoomScaleNormal="100" zoomScaleSheetLayoutView="90" workbookViewId="0">
      <selection activeCell="E12" sqref="E12"/>
    </sheetView>
  </sheetViews>
  <sheetFormatPr baseColWidth="10" defaultRowHeight="15"/>
  <cols>
    <col min="1" max="1" width="15.140625" customWidth="1"/>
    <col min="2" max="2" width="7.85546875" customWidth="1"/>
    <col min="3" max="3" width="15.5703125" customWidth="1"/>
    <col min="4" max="4" width="16.5703125" customWidth="1"/>
    <col min="5" max="22" width="12.7109375" customWidth="1"/>
  </cols>
  <sheetData>
    <row r="1" spans="1:31" ht="15.75" thickBot="1"/>
    <row r="2" spans="1:31" ht="15.75" thickBot="1">
      <c r="A2" s="239" t="s">
        <v>941</v>
      </c>
      <c r="B2" s="1215"/>
      <c r="C2" s="1215"/>
      <c r="D2" s="30"/>
      <c r="E2" s="30"/>
      <c r="F2" s="30"/>
      <c r="G2" s="30"/>
    </row>
    <row r="3" spans="1:31" ht="15.75">
      <c r="B3" s="1186" t="s">
        <v>878</v>
      </c>
      <c r="C3" s="1186"/>
      <c r="D3" s="1186"/>
      <c r="E3" s="1186"/>
      <c r="F3" s="1186"/>
      <c r="G3" s="1186"/>
      <c r="H3" s="1186"/>
      <c r="I3" s="1186"/>
      <c r="J3" s="1186"/>
      <c r="K3" s="1186"/>
      <c r="L3" s="1186"/>
      <c r="M3" s="1186"/>
      <c r="N3" s="1186"/>
      <c r="O3" s="1186"/>
      <c r="P3" s="1186"/>
      <c r="Q3" s="1186"/>
      <c r="R3" s="1186"/>
      <c r="S3" s="1186"/>
      <c r="T3" s="1186"/>
      <c r="U3" s="1186"/>
      <c r="V3" s="1186"/>
    </row>
    <row r="4" spans="1:31" ht="15" customHeight="1">
      <c r="B4" s="1216" t="s">
        <v>41</v>
      </c>
      <c r="C4" s="1218" t="s">
        <v>42</v>
      </c>
      <c r="D4" s="1219"/>
      <c r="E4" s="1224" t="s">
        <v>62</v>
      </c>
      <c r="F4" s="1225"/>
      <c r="G4" s="1226" t="s">
        <v>63</v>
      </c>
      <c r="H4" s="1226"/>
      <c r="I4" s="1227" t="s">
        <v>64</v>
      </c>
      <c r="J4" s="1225"/>
      <c r="K4" s="1224" t="s">
        <v>65</v>
      </c>
      <c r="L4" s="1225"/>
      <c r="M4" s="1224" t="s">
        <v>134</v>
      </c>
      <c r="N4" s="1225"/>
      <c r="O4" s="1224" t="s">
        <v>911</v>
      </c>
      <c r="P4" s="1225"/>
      <c r="Q4" s="1224" t="s">
        <v>912</v>
      </c>
      <c r="R4" s="1225"/>
      <c r="S4" s="1224" t="s">
        <v>913</v>
      </c>
      <c r="T4" s="1225"/>
      <c r="U4" s="1224" t="s">
        <v>949</v>
      </c>
      <c r="V4" s="1225"/>
      <c r="X4" s="202"/>
      <c r="Y4" s="202"/>
      <c r="Z4" s="202"/>
      <c r="AA4" s="202"/>
      <c r="AB4" s="202"/>
      <c r="AC4" s="202"/>
      <c r="AD4" s="202"/>
      <c r="AE4" s="202"/>
    </row>
    <row r="5" spans="1:31" ht="31.5" customHeight="1">
      <c r="B5" s="1217"/>
      <c r="C5" s="1220"/>
      <c r="D5" s="1221"/>
      <c r="E5" s="1192" t="str">
        <f>'1. Riesgos Gestion y Corrup'!D14</f>
        <v>PDE-01
Posible pérdida de la certificación del Sistema de Gestión de la Calidad de la Entidad.</v>
      </c>
      <c r="F5" s="1192"/>
      <c r="G5" s="1192" t="str">
        <f>'1. Riesgos Gestion y Corrup'!D15</f>
        <v>PDE-02
Posibilidad de emitir informes con inconsistencias y fuera de términos.</v>
      </c>
      <c r="H5" s="1192"/>
      <c r="I5" s="1192" t="str">
        <f>'1. Riesgos Gestion y Corrup'!D16</f>
        <v>PPCCPI-01
Inadecuada atención a los requerimientos presentados por la ciudadanía y el Concejo de Bogotá, (peticiones, quejas, reclamos, sugerencias - PQRS y proposiciones).</v>
      </c>
      <c r="J5" s="1192"/>
      <c r="K5" s="1192" t="str">
        <f>'1. Riesgos Gestion y Corrup'!D18</f>
        <v>PPCCPI-02
Incumplimiento de las actividades relacionadas con acciones de diálogo, acciones de formación y medición de la percepción.</v>
      </c>
      <c r="L5" s="1192"/>
      <c r="M5" s="1192" t="str">
        <f>'1. Riesgos Gestion y Corrup'!D19</f>
        <v>PPCCPI-03
Inadecuado manejo de la información relacionada con los resultados de la gestión institucional.</v>
      </c>
      <c r="N5" s="1192"/>
      <c r="O5" s="1192" t="str">
        <f>'1. Riesgos Gestion y Corrup'!D20</f>
        <v xml:space="preserve">PEEPP -01
Sesgar intencionalmente el análisis de información en la elaboración de los informes, estudios y pronunciamientos del PEEPP, para favorecer a un tercero. </v>
      </c>
      <c r="P5" s="1192"/>
      <c r="Q5" s="1192" t="str">
        <f>'1. Riesgos Gestion y Corrup'!D21</f>
        <v>PEEPP -02
Incurrir en plagio o presentación de información no veraz en alguno de los informes, estudios y pronunciamientos generados en el Proceso Estudios de Economía y Política Pública.</v>
      </c>
      <c r="R5" s="1192"/>
      <c r="S5" s="1192" t="str">
        <f>'1. Riesgos Gestion y Corrup'!D23</f>
        <v>PVCGF -01
Posibilidad de plagio en la elaboración de  informes de auditoría, pronunciamientos o cualquier documento oficial  al no citar fuentes bibliográfica de los textos e investigaciones consultadas.</v>
      </c>
      <c r="T5" s="1192"/>
      <c r="U5" s="1192" t="str">
        <f>'1. Riesgos Gestion y Corrup'!D38</f>
        <v>PVCGF -02
Posibilidad de incumplir términos en cualquier actuación desarrollada en el proceso auditor.</v>
      </c>
      <c r="V5" s="1192"/>
      <c r="X5" s="202"/>
      <c r="Y5" s="202"/>
      <c r="Z5" s="202"/>
      <c r="AA5" s="202"/>
      <c r="AB5" s="202"/>
      <c r="AC5" s="202"/>
      <c r="AD5" s="202"/>
      <c r="AE5" s="202"/>
    </row>
    <row r="6" spans="1:31" ht="46.5" customHeight="1">
      <c r="B6" s="1217"/>
      <c r="C6" s="1222"/>
      <c r="D6" s="1223"/>
      <c r="E6" s="207" t="s">
        <v>43</v>
      </c>
      <c r="F6" s="207" t="s">
        <v>44</v>
      </c>
      <c r="G6" s="207" t="s">
        <v>43</v>
      </c>
      <c r="H6" s="207" t="s">
        <v>44</v>
      </c>
      <c r="I6" s="208" t="s">
        <v>43</v>
      </c>
      <c r="J6" s="207" t="s">
        <v>44</v>
      </c>
      <c r="K6" s="207" t="s">
        <v>43</v>
      </c>
      <c r="L6" s="207" t="s">
        <v>44</v>
      </c>
      <c r="M6" s="207" t="s">
        <v>43</v>
      </c>
      <c r="N6" s="223" t="s">
        <v>44</v>
      </c>
      <c r="O6" s="207" t="s">
        <v>43</v>
      </c>
      <c r="P6" s="223" t="s">
        <v>44</v>
      </c>
      <c r="Q6" s="207" t="s">
        <v>43</v>
      </c>
      <c r="R6" s="223" t="s">
        <v>44</v>
      </c>
      <c r="S6" s="207" t="s">
        <v>43</v>
      </c>
      <c r="T6" s="223" t="s">
        <v>44</v>
      </c>
      <c r="U6" s="207" t="s">
        <v>43</v>
      </c>
      <c r="V6" s="223" t="s">
        <v>44</v>
      </c>
      <c r="X6" s="202"/>
      <c r="Y6" s="202"/>
      <c r="Z6" s="202"/>
      <c r="AA6" s="202"/>
      <c r="AB6" s="202"/>
      <c r="AC6" s="202"/>
      <c r="AD6" s="202"/>
      <c r="AE6" s="202"/>
    </row>
    <row r="7" spans="1:31" ht="39.950000000000003" customHeight="1">
      <c r="B7" s="3">
        <v>1</v>
      </c>
      <c r="C7" s="1197" t="s">
        <v>45</v>
      </c>
      <c r="D7" s="1197"/>
      <c r="E7" s="203"/>
      <c r="F7" s="203"/>
      <c r="G7" s="203"/>
      <c r="H7" s="203"/>
      <c r="I7" s="203"/>
      <c r="J7" s="203"/>
      <c r="K7" s="203"/>
      <c r="L7" s="203"/>
      <c r="M7" s="203"/>
      <c r="N7" s="203"/>
      <c r="O7" s="203"/>
      <c r="P7" s="203"/>
      <c r="Q7" s="203"/>
      <c r="R7" s="203"/>
      <c r="S7" s="203"/>
      <c r="T7" s="203"/>
      <c r="U7" s="203"/>
      <c r="V7" s="203"/>
      <c r="X7" s="202"/>
      <c r="Y7" s="202"/>
      <c r="Z7" s="202"/>
      <c r="AA7" s="202"/>
      <c r="AB7" s="202"/>
      <c r="AC7" s="202"/>
      <c r="AD7" s="202"/>
      <c r="AE7" s="202"/>
    </row>
    <row r="8" spans="1:31" ht="39.950000000000003" customHeight="1">
      <c r="B8" s="3">
        <v>2</v>
      </c>
      <c r="C8" s="1197" t="s">
        <v>46</v>
      </c>
      <c r="D8" s="1197"/>
      <c r="E8" s="203"/>
      <c r="F8" s="203"/>
      <c r="G8" s="203"/>
      <c r="H8" s="203"/>
      <c r="I8" s="203"/>
      <c r="J8" s="203"/>
      <c r="K8" s="203"/>
      <c r="L8" s="203"/>
      <c r="M8" s="203"/>
      <c r="N8" s="203"/>
      <c r="O8" s="203"/>
      <c r="P8" s="203"/>
      <c r="Q8" s="203"/>
      <c r="R8" s="203"/>
      <c r="S8" s="203"/>
      <c r="T8" s="203"/>
      <c r="U8" s="203"/>
      <c r="V8" s="203"/>
      <c r="X8" s="202"/>
      <c r="Y8" s="202"/>
      <c r="Z8" s="202"/>
      <c r="AA8" s="202"/>
      <c r="AB8" s="202"/>
      <c r="AC8" s="202"/>
      <c r="AD8" s="202"/>
      <c r="AE8" s="202"/>
    </row>
    <row r="9" spans="1:31" ht="39.950000000000003" customHeight="1">
      <c r="B9" s="3">
        <v>3</v>
      </c>
      <c r="C9" s="1197" t="s">
        <v>47</v>
      </c>
      <c r="D9" s="1197"/>
      <c r="E9" s="203"/>
      <c r="F9" s="203"/>
      <c r="G9" s="203"/>
      <c r="H9" s="203"/>
      <c r="I9" s="203"/>
      <c r="J9" s="203"/>
      <c r="K9" s="203"/>
      <c r="L9" s="203"/>
      <c r="M9" s="203"/>
      <c r="N9" s="203"/>
      <c r="O9" s="203"/>
      <c r="P9" s="203"/>
      <c r="Q9" s="203"/>
      <c r="R9" s="203"/>
      <c r="S9" s="203"/>
      <c r="T9" s="203"/>
      <c r="U9" s="203"/>
      <c r="V9" s="203"/>
      <c r="X9" s="202"/>
      <c r="Y9" s="202"/>
      <c r="Z9" s="202"/>
      <c r="AA9" s="202"/>
      <c r="AB9" s="202"/>
      <c r="AC9" s="202"/>
      <c r="AD9" s="202"/>
      <c r="AE9" s="202"/>
    </row>
    <row r="10" spans="1:31" ht="39.950000000000003" customHeight="1">
      <c r="B10" s="3">
        <v>4</v>
      </c>
      <c r="C10" s="1197" t="s">
        <v>48</v>
      </c>
      <c r="D10" s="1197"/>
      <c r="E10" s="203"/>
      <c r="F10" s="203"/>
      <c r="G10" s="203"/>
      <c r="H10" s="203"/>
      <c r="I10" s="203"/>
      <c r="J10" s="203"/>
      <c r="K10" s="203"/>
      <c r="L10" s="203"/>
      <c r="M10" s="203"/>
      <c r="N10" s="203"/>
      <c r="O10" s="203"/>
      <c r="P10" s="203"/>
      <c r="Q10" s="203"/>
      <c r="R10" s="203"/>
      <c r="S10" s="203"/>
      <c r="T10" s="203"/>
      <c r="U10" s="203"/>
      <c r="V10" s="203"/>
      <c r="X10" s="202"/>
      <c r="Y10" s="202"/>
      <c r="Z10" s="202"/>
      <c r="AA10" s="202"/>
      <c r="AB10" s="202"/>
      <c r="AC10" s="202"/>
      <c r="AD10" s="202"/>
      <c r="AE10" s="202"/>
    </row>
    <row r="11" spans="1:31" ht="39.950000000000003" customHeight="1">
      <c r="B11" s="3">
        <v>5</v>
      </c>
      <c r="C11" s="1197" t="s">
        <v>49</v>
      </c>
      <c r="D11" s="1197"/>
      <c r="E11" s="203"/>
      <c r="F11" s="203"/>
      <c r="G11" s="203"/>
      <c r="H11" s="203"/>
      <c r="I11" s="203"/>
      <c r="J11" s="203"/>
      <c r="K11" s="203"/>
      <c r="L11" s="203"/>
      <c r="M11" s="203"/>
      <c r="N11" s="203"/>
      <c r="O11" s="203"/>
      <c r="P11" s="203"/>
      <c r="Q11" s="203"/>
      <c r="R11" s="203"/>
      <c r="S11" s="203"/>
      <c r="T11" s="203"/>
      <c r="U11" s="203"/>
      <c r="V11" s="203"/>
      <c r="X11" s="202"/>
      <c r="Y11" s="202"/>
      <c r="Z11" s="202"/>
      <c r="AA11" s="202"/>
      <c r="AB11" s="202"/>
      <c r="AC11" s="202"/>
      <c r="AD11" s="202"/>
      <c r="AE11" s="202"/>
    </row>
    <row r="12" spans="1:31" ht="39.950000000000003" customHeight="1">
      <c r="B12" s="3">
        <v>6</v>
      </c>
      <c r="C12" s="1197" t="s">
        <v>50</v>
      </c>
      <c r="D12" s="1197"/>
      <c r="E12" s="203"/>
      <c r="F12" s="203"/>
      <c r="G12" s="203"/>
      <c r="H12" s="203"/>
      <c r="I12" s="203"/>
      <c r="J12" s="203"/>
      <c r="K12" s="203"/>
      <c r="L12" s="203"/>
      <c r="M12" s="203"/>
      <c r="N12" s="203"/>
      <c r="O12" s="203"/>
      <c r="P12" s="203"/>
      <c r="Q12" s="203"/>
      <c r="R12" s="203"/>
      <c r="S12" s="203"/>
      <c r="T12" s="203"/>
      <c r="U12" s="203"/>
      <c r="V12" s="203"/>
      <c r="X12" s="202"/>
      <c r="Y12" s="202"/>
      <c r="Z12" s="202"/>
      <c r="AA12" s="202"/>
      <c r="AB12" s="202"/>
      <c r="AC12" s="202"/>
      <c r="AD12" s="202"/>
      <c r="AE12" s="202"/>
    </row>
    <row r="13" spans="1:31" ht="39.950000000000003" customHeight="1">
      <c r="B13" s="3">
        <v>7</v>
      </c>
      <c r="C13" s="1197" t="s">
        <v>51</v>
      </c>
      <c r="D13" s="1197"/>
      <c r="E13" s="203"/>
      <c r="F13" s="203"/>
      <c r="G13" s="203"/>
      <c r="H13" s="203"/>
      <c r="I13" s="203"/>
      <c r="J13" s="203"/>
      <c r="K13" s="203"/>
      <c r="L13" s="203"/>
      <c r="M13" s="203"/>
      <c r="N13" s="203"/>
      <c r="O13" s="203"/>
      <c r="P13" s="203"/>
      <c r="Q13" s="203"/>
      <c r="R13" s="203"/>
      <c r="S13" s="203"/>
      <c r="T13" s="203"/>
      <c r="U13" s="203"/>
      <c r="V13" s="203"/>
      <c r="X13" s="202"/>
      <c r="Y13" s="202"/>
      <c r="Z13" s="202"/>
      <c r="AA13" s="202"/>
      <c r="AB13" s="202"/>
      <c r="AC13" s="202"/>
      <c r="AD13" s="202"/>
      <c r="AE13" s="202"/>
    </row>
    <row r="14" spans="1:31" ht="66.75" customHeight="1">
      <c r="B14" s="3">
        <v>8</v>
      </c>
      <c r="C14" s="1197" t="s">
        <v>52</v>
      </c>
      <c r="D14" s="1197"/>
      <c r="E14" s="203"/>
      <c r="F14" s="203"/>
      <c r="G14" s="203"/>
      <c r="H14" s="203"/>
      <c r="I14" s="203"/>
      <c r="J14" s="203"/>
      <c r="K14" s="203"/>
      <c r="L14" s="203"/>
      <c r="M14" s="203"/>
      <c r="N14" s="203"/>
      <c r="O14" s="203"/>
      <c r="P14" s="203"/>
      <c r="Q14" s="203"/>
      <c r="R14" s="203"/>
      <c r="S14" s="203"/>
      <c r="T14" s="203"/>
      <c r="U14" s="203"/>
      <c r="V14" s="203"/>
      <c r="X14" s="202"/>
      <c r="Y14" s="202"/>
      <c r="Z14" s="202"/>
      <c r="AA14" s="202"/>
      <c r="AB14" s="202"/>
      <c r="AC14" s="202"/>
      <c r="AD14" s="202"/>
      <c r="AE14" s="202"/>
    </row>
    <row r="15" spans="1:31" ht="39.950000000000003" customHeight="1">
      <c r="B15" s="3">
        <v>9</v>
      </c>
      <c r="C15" s="1197" t="s">
        <v>53</v>
      </c>
      <c r="D15" s="1197"/>
      <c r="E15" s="203"/>
      <c r="F15" s="203"/>
      <c r="G15" s="203"/>
      <c r="H15" s="203"/>
      <c r="I15" s="203"/>
      <c r="J15" s="203"/>
      <c r="K15" s="203"/>
      <c r="L15" s="203"/>
      <c r="M15" s="203"/>
      <c r="N15" s="203"/>
      <c r="O15" s="203"/>
      <c r="P15" s="203"/>
      <c r="Q15" s="203"/>
      <c r="R15" s="203"/>
      <c r="S15" s="203"/>
      <c r="T15" s="203"/>
      <c r="U15" s="203"/>
      <c r="V15" s="203"/>
      <c r="X15" s="202"/>
      <c r="Y15" s="202"/>
      <c r="Z15" s="202"/>
      <c r="AA15" s="202"/>
      <c r="AB15" s="202"/>
      <c r="AC15" s="202"/>
      <c r="AD15" s="202"/>
      <c r="AE15" s="202"/>
    </row>
    <row r="16" spans="1:31" ht="39.950000000000003" customHeight="1">
      <c r="B16" s="3">
        <v>10</v>
      </c>
      <c r="C16" s="1197" t="s">
        <v>54</v>
      </c>
      <c r="D16" s="1197"/>
      <c r="E16" s="203"/>
      <c r="F16" s="203"/>
      <c r="G16" s="203"/>
      <c r="H16" s="203"/>
      <c r="I16" s="203"/>
      <c r="J16" s="203"/>
      <c r="K16" s="203"/>
      <c r="L16" s="203"/>
      <c r="M16" s="203"/>
      <c r="N16" s="203"/>
      <c r="O16" s="203"/>
      <c r="P16" s="203"/>
      <c r="Q16" s="203"/>
      <c r="R16" s="203"/>
      <c r="S16" s="203"/>
      <c r="T16" s="203"/>
      <c r="U16" s="203"/>
      <c r="V16" s="203"/>
      <c r="X16" s="202"/>
      <c r="Y16" s="202"/>
      <c r="Z16" s="202"/>
      <c r="AA16" s="202"/>
      <c r="AB16" s="202"/>
      <c r="AC16" s="202"/>
      <c r="AD16" s="202"/>
      <c r="AE16" s="202"/>
    </row>
    <row r="17" spans="2:31" ht="39.950000000000003" customHeight="1">
      <c r="B17" s="3">
        <v>11</v>
      </c>
      <c r="C17" s="1197" t="s">
        <v>55</v>
      </c>
      <c r="D17" s="1197"/>
      <c r="E17" s="203"/>
      <c r="F17" s="203"/>
      <c r="G17" s="203"/>
      <c r="H17" s="203"/>
      <c r="I17" s="203"/>
      <c r="J17" s="203"/>
      <c r="K17" s="203"/>
      <c r="L17" s="203"/>
      <c r="M17" s="203"/>
      <c r="N17" s="203"/>
      <c r="O17" s="203"/>
      <c r="P17" s="203"/>
      <c r="Q17" s="203"/>
      <c r="R17" s="203"/>
      <c r="S17" s="203"/>
      <c r="T17" s="203"/>
      <c r="U17" s="203"/>
      <c r="V17" s="203"/>
      <c r="X17" s="202"/>
      <c r="Y17" s="202"/>
      <c r="Z17" s="202"/>
      <c r="AA17" s="202"/>
      <c r="AB17" s="202"/>
      <c r="AC17" s="202"/>
      <c r="AD17" s="202"/>
      <c r="AE17" s="202"/>
    </row>
    <row r="18" spans="2:31" ht="39.950000000000003" customHeight="1">
      <c r="B18" s="3">
        <v>12</v>
      </c>
      <c r="C18" s="1197" t="s">
        <v>56</v>
      </c>
      <c r="D18" s="1197"/>
      <c r="E18" s="203"/>
      <c r="F18" s="203"/>
      <c r="G18" s="203"/>
      <c r="H18" s="203"/>
      <c r="I18" s="203"/>
      <c r="J18" s="203"/>
      <c r="K18" s="203"/>
      <c r="L18" s="203"/>
      <c r="M18" s="203"/>
      <c r="N18" s="203"/>
      <c r="O18" s="203"/>
      <c r="P18" s="203"/>
      <c r="Q18" s="203"/>
      <c r="R18" s="203"/>
      <c r="S18" s="203"/>
      <c r="T18" s="203"/>
      <c r="U18" s="203"/>
      <c r="V18" s="203"/>
      <c r="X18" s="202"/>
      <c r="Y18" s="202"/>
      <c r="Z18" s="202"/>
      <c r="AA18" s="202"/>
      <c r="AB18" s="202"/>
      <c r="AC18" s="202"/>
      <c r="AD18" s="202"/>
      <c r="AE18" s="202"/>
    </row>
    <row r="19" spans="2:31" ht="39.950000000000003" customHeight="1">
      <c r="B19" s="3">
        <v>13</v>
      </c>
      <c r="C19" s="1197" t="s">
        <v>57</v>
      </c>
      <c r="D19" s="1197"/>
      <c r="E19" s="203"/>
      <c r="F19" s="203"/>
      <c r="G19" s="203"/>
      <c r="H19" s="203"/>
      <c r="I19" s="203"/>
      <c r="J19" s="203"/>
      <c r="K19" s="203"/>
      <c r="L19" s="203"/>
      <c r="M19" s="203"/>
      <c r="N19" s="203"/>
      <c r="O19" s="203"/>
      <c r="P19" s="203"/>
      <c r="Q19" s="203"/>
      <c r="R19" s="203"/>
      <c r="S19" s="203"/>
      <c r="T19" s="203"/>
      <c r="U19" s="203"/>
      <c r="V19" s="203"/>
      <c r="X19" s="202"/>
      <c r="Y19" s="202"/>
      <c r="Z19" s="202"/>
      <c r="AA19" s="202"/>
      <c r="AB19" s="202"/>
      <c r="AC19" s="202"/>
      <c r="AD19" s="202"/>
      <c r="AE19" s="202"/>
    </row>
    <row r="20" spans="2:31" ht="39.950000000000003" customHeight="1">
      <c r="B20" s="3">
        <v>14</v>
      </c>
      <c r="C20" s="1197" t="s">
        <v>58</v>
      </c>
      <c r="D20" s="1197"/>
      <c r="E20" s="203"/>
      <c r="F20" s="203"/>
      <c r="G20" s="203"/>
      <c r="H20" s="203"/>
      <c r="I20" s="203"/>
      <c r="J20" s="203"/>
      <c r="K20" s="203"/>
      <c r="L20" s="203"/>
      <c r="M20" s="203"/>
      <c r="N20" s="203"/>
      <c r="O20" s="203"/>
      <c r="P20" s="203"/>
      <c r="Q20" s="203"/>
      <c r="R20" s="203"/>
      <c r="S20" s="203"/>
      <c r="T20" s="203"/>
      <c r="U20" s="203"/>
      <c r="V20" s="203"/>
      <c r="X20" s="202"/>
      <c r="Y20" s="202"/>
      <c r="Z20" s="202"/>
      <c r="AA20" s="202"/>
      <c r="AB20" s="202"/>
      <c r="AC20" s="202"/>
      <c r="AD20" s="202"/>
      <c r="AE20" s="202"/>
    </row>
    <row r="21" spans="2:31" ht="39.950000000000003" customHeight="1">
      <c r="B21" s="3">
        <v>15</v>
      </c>
      <c r="C21" s="1197" t="s">
        <v>59</v>
      </c>
      <c r="D21" s="1197"/>
      <c r="E21" s="203"/>
      <c r="F21" s="203"/>
      <c r="G21" s="203"/>
      <c r="H21" s="203"/>
      <c r="I21" s="203"/>
      <c r="J21" s="203"/>
      <c r="K21" s="203"/>
      <c r="L21" s="203"/>
      <c r="M21" s="203"/>
      <c r="N21" s="203"/>
      <c r="O21" s="203"/>
      <c r="P21" s="203"/>
      <c r="Q21" s="203"/>
      <c r="R21" s="203"/>
      <c r="S21" s="203"/>
      <c r="T21" s="203"/>
      <c r="U21" s="203"/>
      <c r="V21" s="203"/>
      <c r="X21" s="202"/>
      <c r="Y21" s="202"/>
      <c r="Z21" s="202"/>
      <c r="AA21" s="202"/>
      <c r="AB21" s="202"/>
      <c r="AC21" s="202"/>
      <c r="AD21" s="202"/>
      <c r="AE21" s="202"/>
    </row>
    <row r="22" spans="2:31" ht="63" customHeight="1">
      <c r="B22" s="3">
        <v>16</v>
      </c>
      <c r="C22" s="1197" t="s">
        <v>950</v>
      </c>
      <c r="D22" s="1197"/>
      <c r="E22" s="203"/>
      <c r="F22" s="203"/>
      <c r="G22" s="203"/>
      <c r="H22" s="203"/>
      <c r="I22" s="203"/>
      <c r="J22" s="203"/>
      <c r="K22" s="203"/>
      <c r="L22" s="203"/>
      <c r="M22" s="203"/>
      <c r="N22" s="203"/>
      <c r="O22" s="203"/>
      <c r="P22" s="203"/>
      <c r="Q22" s="203"/>
      <c r="R22" s="203"/>
      <c r="S22" s="203"/>
      <c r="T22" s="203"/>
      <c r="U22" s="203"/>
      <c r="V22" s="203"/>
      <c r="X22" s="202"/>
      <c r="Y22" s="202"/>
      <c r="Z22" s="202"/>
      <c r="AA22" s="202"/>
      <c r="AB22" s="202"/>
      <c r="AC22" s="202"/>
      <c r="AD22" s="202"/>
      <c r="AE22" s="202"/>
    </row>
    <row r="23" spans="2:31" ht="39.950000000000003" customHeight="1">
      <c r="B23" s="3">
        <v>17</v>
      </c>
      <c r="C23" s="1197" t="s">
        <v>60</v>
      </c>
      <c r="D23" s="1197"/>
      <c r="E23" s="203"/>
      <c r="F23" s="203"/>
      <c r="G23" s="203"/>
      <c r="H23" s="203"/>
      <c r="I23" s="203"/>
      <c r="J23" s="203"/>
      <c r="K23" s="203"/>
      <c r="L23" s="203"/>
      <c r="M23" s="203"/>
      <c r="N23" s="203"/>
      <c r="O23" s="203"/>
      <c r="P23" s="203"/>
      <c r="Q23" s="203"/>
      <c r="R23" s="203"/>
      <c r="S23" s="203"/>
      <c r="T23" s="203"/>
      <c r="U23" s="203"/>
      <c r="V23" s="203"/>
      <c r="X23" s="202"/>
      <c r="Y23" s="202"/>
      <c r="Z23" s="202"/>
      <c r="AA23" s="202"/>
      <c r="AB23" s="202"/>
      <c r="AC23" s="202"/>
      <c r="AD23" s="202"/>
      <c r="AE23" s="202"/>
    </row>
    <row r="24" spans="2:31" ht="39.950000000000003" customHeight="1">
      <c r="B24" s="3">
        <v>18</v>
      </c>
      <c r="C24" s="1197" t="s">
        <v>61</v>
      </c>
      <c r="D24" s="1197"/>
      <c r="E24" s="203"/>
      <c r="F24" s="203"/>
      <c r="G24" s="203"/>
      <c r="H24" s="203"/>
      <c r="I24" s="203"/>
      <c r="J24" s="203"/>
      <c r="K24" s="203"/>
      <c r="L24" s="203"/>
      <c r="M24" s="203"/>
      <c r="N24" s="203"/>
      <c r="O24" s="203"/>
      <c r="P24" s="203"/>
      <c r="Q24" s="203"/>
      <c r="R24" s="203"/>
      <c r="S24" s="203"/>
      <c r="T24" s="203"/>
      <c r="U24" s="203"/>
      <c r="V24" s="203"/>
      <c r="X24" s="202"/>
      <c r="Y24" s="202"/>
      <c r="Z24" s="202"/>
      <c r="AA24" s="202"/>
      <c r="AB24" s="202"/>
      <c r="AC24" s="202"/>
      <c r="AD24" s="202"/>
      <c r="AE24" s="202"/>
    </row>
    <row r="25" spans="2:31" ht="39.950000000000003" customHeight="1" thickBot="1">
      <c r="B25" s="209">
        <v>19</v>
      </c>
      <c r="C25" s="1204" t="s">
        <v>147</v>
      </c>
      <c r="D25" s="1204"/>
      <c r="E25" s="203"/>
      <c r="F25" s="203"/>
      <c r="G25" s="203"/>
      <c r="H25" s="203"/>
      <c r="I25" s="203"/>
      <c r="J25" s="203"/>
      <c r="K25" s="203"/>
      <c r="L25" s="203"/>
      <c r="M25" s="203"/>
      <c r="N25" s="203"/>
      <c r="O25" s="203"/>
      <c r="P25" s="203"/>
      <c r="Q25" s="203"/>
      <c r="R25" s="203"/>
      <c r="S25" s="203"/>
      <c r="T25" s="203"/>
      <c r="U25" s="203"/>
      <c r="V25" s="203"/>
      <c r="X25" s="202"/>
      <c r="Y25" s="202"/>
      <c r="Z25" s="202"/>
      <c r="AA25" s="202"/>
      <c r="AB25" s="202"/>
      <c r="AC25" s="202"/>
      <c r="AD25" s="202"/>
      <c r="AE25" s="202"/>
    </row>
    <row r="26" spans="2:31" s="205" customFormat="1" ht="25.5" customHeight="1" thickBot="1">
      <c r="B26" s="1205" t="s">
        <v>40</v>
      </c>
      <c r="C26" s="1206"/>
      <c r="D26" s="1206"/>
      <c r="E26" s="243">
        <f>COUNTIFS(E7:E25,"X")</f>
        <v>0</v>
      </c>
      <c r="F26" s="210"/>
      <c r="G26" s="243">
        <f>COUNTIFS(G7:G25,"X")</f>
        <v>0</v>
      </c>
      <c r="H26" s="210"/>
      <c r="I26" s="243">
        <f>COUNTIFS(I7:I25,"X")</f>
        <v>0</v>
      </c>
      <c r="J26" s="210"/>
      <c r="K26" s="243">
        <f>COUNTIFS(K7:K25,"X")</f>
        <v>0</v>
      </c>
      <c r="L26" s="210"/>
      <c r="M26" s="243">
        <f>COUNTIFS(M7:M25,"X")</f>
        <v>0</v>
      </c>
      <c r="N26" s="210"/>
      <c r="O26" s="243">
        <f>COUNTIFS(O7:O25,"X")</f>
        <v>0</v>
      </c>
      <c r="P26" s="210"/>
      <c r="Q26" s="243">
        <f>COUNTIFS(Q7:Q25,"X")</f>
        <v>0</v>
      </c>
      <c r="R26" s="210"/>
      <c r="S26" s="243">
        <f>COUNTIFS(S7:S25,"X")</f>
        <v>0</v>
      </c>
      <c r="T26" s="210"/>
      <c r="U26" s="243">
        <f>COUNTIFS(U7:U25,"X")</f>
        <v>0</v>
      </c>
      <c r="V26" s="210"/>
      <c r="X26" s="204"/>
      <c r="Y26" s="204"/>
      <c r="Z26" s="204"/>
      <c r="AA26" s="204"/>
      <c r="AB26" s="204"/>
      <c r="AC26" s="204"/>
      <c r="AD26" s="204"/>
      <c r="AE26" s="204"/>
    </row>
    <row r="27" spans="2:31" s="205" customFormat="1" ht="25.5" customHeight="1" thickBot="1">
      <c r="B27" s="221"/>
      <c r="C27" s="222"/>
      <c r="D27" s="222"/>
      <c r="E27" s="243" t="str">
        <f>IF(AND(E26&gt;=1,E26&lt;=5,E22=""),"Moderada",IF(AND(E26&gt;=6,E26&lt;=11,E22=""),"Mayor",IF(OR(AND(E26&gt;=12,E26&lt;=19),E22="X"),"Catastrofico",IF(E26=0,"",""))))</f>
        <v/>
      </c>
      <c r="F27" s="210"/>
      <c r="G27" s="243" t="str">
        <f>IF(AND(G26&gt;=1,G26&lt;=5,G22=""),"Moderada",IF(AND(G26&gt;=6,G26&lt;=11,G22=""),"Mayor",IF(OR(AND(G26&gt;=12,G26&lt;=19),G22="X"),"Catastrofico",IF(G26=0,"",""))))</f>
        <v/>
      </c>
      <c r="H27" s="210"/>
      <c r="I27" s="243" t="str">
        <f>IF(AND(I26&gt;=1,I26&lt;=5,I22=""),"Moderada",IF(AND(I26&gt;=6,I26&lt;=11,I22=""),"Mayor",IF(OR(AND(I26&gt;=12,I26&lt;=19),I22="X"),"Catastrofico",IF(I26=0,"",""))))</f>
        <v/>
      </c>
      <c r="J27" s="210"/>
      <c r="K27" s="243" t="str">
        <f>IF(AND(K26&gt;=1,K26&lt;=5,K22=""),"Moderada",IF(AND(K26&gt;=6,K26&lt;=11,K22=""),"Mayor",IF(OR(AND(K26&gt;=12,K26&lt;=19),K22="X"),"Catastrofico",IF(K26=0,"",""))))</f>
        <v/>
      </c>
      <c r="L27" s="210"/>
      <c r="M27" s="243" t="str">
        <f>IF(AND(M26&gt;=1,M26&lt;=5,M22=""),"Moderada",IF(AND(M26&gt;=6,M26&lt;=11,M22=""),"Mayor",IF(OR(AND(M26&gt;=12,M26&lt;=19),M22="X"),"Catastrofico",IF(M26=0,"",""))))</f>
        <v/>
      </c>
      <c r="N27" s="210"/>
      <c r="O27" s="243" t="str">
        <f>IF(AND(O26&gt;=1,O26&lt;=5,O22=""),"Moderada",IF(AND(O26&gt;=6,O26&lt;=11,O22=""),"Mayor",IF(OR(AND(O26&gt;=12,O26&lt;=19),O22="X"),"Catastrofico",IF(O26=0,"",""))))</f>
        <v/>
      </c>
      <c r="P27" s="210"/>
      <c r="Q27" s="243" t="str">
        <f>IF(AND(Q26&gt;=1,Q26&lt;=5,Q22=""),"Moderada",IF(AND(Q26&gt;=6,Q26&lt;=11,Q22=""),"Mayor",IF(OR(AND(Q26&gt;=12,Q26&lt;=19),Q22="X"),"Catastrofico",IF(Q26=0,"",""))))</f>
        <v/>
      </c>
      <c r="R27" s="210"/>
      <c r="S27" s="243" t="str">
        <f>IF(AND(S26&gt;=1,S26&lt;=5,S22=""),"Moderada",IF(AND(S26&gt;=6,S26&lt;=11,S22=""),"Mayor",IF(OR(AND(S26&gt;=12,S26&lt;=19),S22="X"),"Catastrofico",IF(S26=0,"",""))))</f>
        <v/>
      </c>
      <c r="T27" s="210"/>
      <c r="U27" s="243" t="str">
        <f>IF(AND(U26&gt;=1,U26&lt;=5,U22=""),"Moderada",IF(AND(U26&gt;=6,U26&lt;=11,U22=""),"Mayor",IF(OR(AND(U26&gt;=12,U26&lt;=19),U22="X"),"Catastrofico",IF(U26=0,"",""))))</f>
        <v/>
      </c>
      <c r="V27" s="210"/>
      <c r="X27" s="204"/>
      <c r="Y27" s="204"/>
      <c r="Z27" s="204"/>
      <c r="AA27" s="204"/>
      <c r="AB27" s="204"/>
      <c r="AC27" s="204"/>
      <c r="AD27" s="204"/>
      <c r="AE27" s="204"/>
    </row>
    <row r="28" spans="2:31" ht="15" customHeight="1">
      <c r="B28" s="1198" t="s">
        <v>910</v>
      </c>
      <c r="C28" s="1199"/>
      <c r="D28" s="1199"/>
      <c r="E28" s="1199"/>
      <c r="F28" s="1199"/>
      <c r="G28" s="1199"/>
      <c r="H28" s="1199"/>
      <c r="I28" s="1199"/>
      <c r="J28" s="1199"/>
      <c r="K28" s="1199"/>
      <c r="L28" s="1199"/>
      <c r="M28" s="1199"/>
      <c r="N28" s="1199"/>
      <c r="O28" s="1199"/>
      <c r="P28" s="1199"/>
      <c r="Q28" s="1199"/>
      <c r="R28" s="1199"/>
      <c r="S28" s="1199"/>
      <c r="T28" s="1199"/>
      <c r="U28" s="1199"/>
      <c r="V28" s="1200"/>
      <c r="W28" s="202"/>
      <c r="X28" s="202"/>
      <c r="Y28" s="202"/>
      <c r="Z28" s="202"/>
      <c r="AA28" s="202"/>
      <c r="AB28" s="202"/>
      <c r="AC28" s="202"/>
      <c r="AD28" s="202"/>
      <c r="AE28" s="202"/>
    </row>
    <row r="29" spans="2:31" ht="18" customHeight="1" thickBot="1">
      <c r="B29" s="1201"/>
      <c r="C29" s="1202"/>
      <c r="D29" s="1202"/>
      <c r="E29" s="1202"/>
      <c r="F29" s="1202"/>
      <c r="G29" s="1202"/>
      <c r="H29" s="1202"/>
      <c r="I29" s="1202"/>
      <c r="J29" s="1202"/>
      <c r="K29" s="1202"/>
      <c r="L29" s="1202"/>
      <c r="M29" s="1202"/>
      <c r="N29" s="1202"/>
      <c r="O29" s="1202"/>
      <c r="P29" s="1202"/>
      <c r="Q29" s="1202"/>
      <c r="R29" s="1202"/>
      <c r="S29" s="1202"/>
      <c r="T29" s="1202"/>
      <c r="U29" s="1202"/>
      <c r="V29" s="1203"/>
      <c r="W29" s="202"/>
      <c r="X29" s="202"/>
      <c r="Y29" s="202"/>
      <c r="Z29" s="202"/>
      <c r="AA29" s="202"/>
      <c r="AB29" s="202"/>
      <c r="AC29" s="202"/>
      <c r="AD29" s="202"/>
      <c r="AE29" s="202"/>
    </row>
    <row r="32" spans="2:31" ht="15.75" thickBot="1"/>
    <row r="33" spans="2:6" ht="15" customHeight="1" thickBot="1">
      <c r="B33" s="1207" t="s">
        <v>113</v>
      </c>
      <c r="C33" s="1208"/>
      <c r="D33" s="1208"/>
      <c r="E33" s="1209"/>
      <c r="F33" s="244"/>
    </row>
    <row r="34" spans="2:6" ht="51" customHeight="1">
      <c r="B34" s="1210" t="s">
        <v>132</v>
      </c>
      <c r="C34" s="1211"/>
      <c r="D34" s="1211" t="s">
        <v>110</v>
      </c>
      <c r="E34" s="1212"/>
      <c r="F34" s="245"/>
    </row>
    <row r="35" spans="2:6">
      <c r="B35" s="1193" t="s">
        <v>111</v>
      </c>
      <c r="C35" s="1194"/>
      <c r="D35" s="1213" t="s">
        <v>947</v>
      </c>
      <c r="E35" s="1214"/>
      <c r="F35" s="246"/>
    </row>
    <row r="36" spans="2:6">
      <c r="B36" s="1193" t="s">
        <v>112</v>
      </c>
      <c r="C36" s="1194"/>
      <c r="D36" s="1195" t="s">
        <v>864</v>
      </c>
      <c r="E36" s="1196"/>
      <c r="F36" s="246"/>
    </row>
    <row r="37" spans="2:6" ht="15.75" thickBot="1">
      <c r="B37" s="1188" t="s">
        <v>146</v>
      </c>
      <c r="C37" s="1189"/>
      <c r="D37" s="1190" t="s">
        <v>948</v>
      </c>
      <c r="E37" s="1191"/>
      <c r="F37" s="246"/>
    </row>
    <row r="38" spans="2:6">
      <c r="F38" s="76"/>
    </row>
  </sheetData>
  <sheetProtection password="E0DB" sheet="1" objects="1" scenarios="1" formatCells="0" formatColumns="0" formatRows="0" insertRows="0" deleteRows="0" sort="0" autoFilter="0"/>
  <mergeCells count="52">
    <mergeCell ref="B2:C2"/>
    <mergeCell ref="B3:V3"/>
    <mergeCell ref="B4:B6"/>
    <mergeCell ref="C4:D6"/>
    <mergeCell ref="E4:F4"/>
    <mergeCell ref="G4:H4"/>
    <mergeCell ref="I4:J4"/>
    <mergeCell ref="K4:L4"/>
    <mergeCell ref="M4:N4"/>
    <mergeCell ref="O4:P4"/>
    <mergeCell ref="G5:H5"/>
    <mergeCell ref="Q4:R4"/>
    <mergeCell ref="S4:T4"/>
    <mergeCell ref="U4:V4"/>
    <mergeCell ref="U5:V5"/>
    <mergeCell ref="C7:D7"/>
    <mergeCell ref="C8:D8"/>
    <mergeCell ref="O5:P5"/>
    <mergeCell ref="Q5:R5"/>
    <mergeCell ref="S5:T5"/>
    <mergeCell ref="M5:N5"/>
    <mergeCell ref="B33:E33"/>
    <mergeCell ref="B34:C34"/>
    <mergeCell ref="D34:E34"/>
    <mergeCell ref="B35:C35"/>
    <mergeCell ref="D35:E35"/>
    <mergeCell ref="B28:V29"/>
    <mergeCell ref="C16:D16"/>
    <mergeCell ref="C17:D17"/>
    <mergeCell ref="C18:D18"/>
    <mergeCell ref="C19:D19"/>
    <mergeCell ref="C22:D22"/>
    <mergeCell ref="C23:D23"/>
    <mergeCell ref="C24:D24"/>
    <mergeCell ref="C25:D25"/>
    <mergeCell ref="B26:D26"/>
    <mergeCell ref="B37:C37"/>
    <mergeCell ref="D37:E37"/>
    <mergeCell ref="E5:F5"/>
    <mergeCell ref="I5:J5"/>
    <mergeCell ref="K5:L5"/>
    <mergeCell ref="B36:C36"/>
    <mergeCell ref="D36:E36"/>
    <mergeCell ref="C20:D20"/>
    <mergeCell ref="C21:D21"/>
    <mergeCell ref="C10:D10"/>
    <mergeCell ref="C11:D11"/>
    <mergeCell ref="C12:D12"/>
    <mergeCell ref="C13:D13"/>
    <mergeCell ref="C14:D14"/>
    <mergeCell ref="C15:D15"/>
    <mergeCell ref="C9:D9"/>
  </mergeCells>
  <conditionalFormatting sqref="E27">
    <cfRule type="cellIs" dxfId="26" priority="49" operator="equal">
      <formula>"Catastrofico"</formula>
    </cfRule>
    <cfRule type="cellIs" dxfId="25" priority="50" operator="equal">
      <formula>"Mayor"</formula>
    </cfRule>
    <cfRule type="cellIs" dxfId="24" priority="51" operator="equal">
      <formula>"Moderada"</formula>
    </cfRule>
  </conditionalFormatting>
  <conditionalFormatting sqref="G27">
    <cfRule type="cellIs" dxfId="23" priority="22" operator="equal">
      <formula>"Catastrofico"</formula>
    </cfRule>
    <cfRule type="cellIs" dxfId="22" priority="23" operator="equal">
      <formula>"Mayor"</formula>
    </cfRule>
    <cfRule type="cellIs" dxfId="21" priority="24" operator="equal">
      <formula>"Moderada"</formula>
    </cfRule>
  </conditionalFormatting>
  <conditionalFormatting sqref="I27">
    <cfRule type="cellIs" dxfId="20" priority="19" operator="equal">
      <formula>"Catastrofico"</formula>
    </cfRule>
    <cfRule type="cellIs" dxfId="19" priority="20" operator="equal">
      <formula>"Mayor"</formula>
    </cfRule>
    <cfRule type="cellIs" dxfId="18" priority="21" operator="equal">
      <formula>"Moderada"</formula>
    </cfRule>
  </conditionalFormatting>
  <conditionalFormatting sqref="K27">
    <cfRule type="cellIs" dxfId="17" priority="16" operator="equal">
      <formula>"Catastrofico"</formula>
    </cfRule>
    <cfRule type="cellIs" dxfId="16" priority="17" operator="equal">
      <formula>"Mayor"</formula>
    </cfRule>
    <cfRule type="cellIs" dxfId="15" priority="18" operator="equal">
      <formula>"Moderada"</formula>
    </cfRule>
  </conditionalFormatting>
  <conditionalFormatting sqref="M27">
    <cfRule type="cellIs" dxfId="14" priority="13" operator="equal">
      <formula>"Catastrofico"</formula>
    </cfRule>
    <cfRule type="cellIs" dxfId="13" priority="14" operator="equal">
      <formula>"Mayor"</formula>
    </cfRule>
    <cfRule type="cellIs" dxfId="12" priority="15" operator="equal">
      <formula>"Moderada"</formula>
    </cfRule>
  </conditionalFormatting>
  <conditionalFormatting sqref="O27">
    <cfRule type="cellIs" dxfId="11" priority="10" operator="equal">
      <formula>"Catastrofico"</formula>
    </cfRule>
    <cfRule type="cellIs" dxfId="10" priority="11" operator="equal">
      <formula>"Mayor"</formula>
    </cfRule>
    <cfRule type="cellIs" dxfId="9" priority="12" operator="equal">
      <formula>"Moderada"</formula>
    </cfRule>
  </conditionalFormatting>
  <conditionalFormatting sqref="Q27">
    <cfRule type="cellIs" dxfId="8" priority="7" operator="equal">
      <formula>"Catastrofico"</formula>
    </cfRule>
    <cfRule type="cellIs" dxfId="7" priority="8" operator="equal">
      <formula>"Mayor"</formula>
    </cfRule>
    <cfRule type="cellIs" dxfId="6" priority="9" operator="equal">
      <formula>"Moderada"</formula>
    </cfRule>
  </conditionalFormatting>
  <conditionalFormatting sqref="S27">
    <cfRule type="cellIs" dxfId="5" priority="4" operator="equal">
      <formula>"Catastrofico"</formula>
    </cfRule>
    <cfRule type="cellIs" dxfId="4" priority="5" operator="equal">
      <formula>"Mayor"</formula>
    </cfRule>
    <cfRule type="cellIs" dxfId="3" priority="6" operator="equal">
      <formula>"Moderada"</formula>
    </cfRule>
  </conditionalFormatting>
  <conditionalFormatting sqref="U27">
    <cfRule type="cellIs" dxfId="2" priority="1" operator="equal">
      <formula>"Catastrofico"</formula>
    </cfRule>
    <cfRule type="cellIs" dxfId="1" priority="2" operator="equal">
      <formula>"Mayor"</formula>
    </cfRule>
    <cfRule type="cellIs" dxfId="0" priority="3" operator="equal">
      <formula>"Moderada"</formula>
    </cfRule>
  </conditionalFormatting>
  <pageMargins left="0.7" right="0.7" top="0.75" bottom="0.75" header="0.3" footer="0.3"/>
  <pageSetup scale="61" orientation="portrait" horizontalDpi="4294967293" verticalDpi="0"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Bt_ini_imp_corrup">
                <anchor moveWithCells="1" sizeWithCells="1">
                  <from>
                    <xdr:col>0</xdr:col>
                    <xdr:colOff>9525</xdr:colOff>
                    <xdr:row>0</xdr:row>
                    <xdr:rowOff>180975</xdr:rowOff>
                  </from>
                  <to>
                    <xdr:col>1</xdr:col>
                    <xdr:colOff>0</xdr:colOff>
                    <xdr:row>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PARAMETROS!$BO$2</xm:f>
          </x14:formula1>
          <xm:sqref>E7:V25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FF00"/>
  </sheetPr>
  <dimension ref="B1:Q21"/>
  <sheetViews>
    <sheetView showGridLines="0" showRowColHeaders="0" zoomScaleNormal="100" zoomScaleSheetLayoutView="80" workbookViewId="0">
      <selection activeCell="E6" sqref="E6"/>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ht="13.5" thickBot="1">
      <c r="D1" s="20"/>
      <c r="E1" s="20"/>
      <c r="F1" s="68"/>
      <c r="G1" s="68"/>
      <c r="H1" s="68"/>
      <c r="I1" s="20"/>
      <c r="N1" s="31"/>
      <c r="O1" s="31"/>
      <c r="P1" s="31"/>
      <c r="Q1" s="31"/>
    </row>
    <row r="2" spans="2:17" ht="19.5" thickBot="1">
      <c r="B2" s="239" t="s">
        <v>941</v>
      </c>
      <c r="D2" s="1228" t="s">
        <v>937</v>
      </c>
      <c r="E2" s="1229"/>
      <c r="F2" s="1230"/>
      <c r="N2" s="31"/>
      <c r="O2" s="31"/>
      <c r="P2" s="31"/>
      <c r="Q2" s="31"/>
    </row>
    <row r="3" spans="2:17" ht="30">
      <c r="D3" s="190" t="s">
        <v>6</v>
      </c>
      <c r="E3" s="234" t="s">
        <v>7</v>
      </c>
      <c r="F3" s="74" t="s">
        <v>21</v>
      </c>
      <c r="H3" s="67"/>
      <c r="N3" s="31"/>
      <c r="O3" s="31"/>
      <c r="P3" s="31"/>
      <c r="Q3" s="31"/>
    </row>
    <row r="4" spans="2:17" ht="45">
      <c r="D4" s="192" t="s">
        <v>20</v>
      </c>
      <c r="E4" s="1" t="s">
        <v>306</v>
      </c>
      <c r="F4" s="38">
        <v>1</v>
      </c>
      <c r="N4" s="31"/>
      <c r="O4" s="31"/>
      <c r="P4" s="31"/>
      <c r="Q4" s="31"/>
    </row>
    <row r="5" spans="2:17" ht="45">
      <c r="D5" s="192" t="s">
        <v>22</v>
      </c>
      <c r="E5" s="1" t="s">
        <v>307</v>
      </c>
      <c r="F5" s="38">
        <v>2</v>
      </c>
      <c r="N5" s="31"/>
      <c r="O5" s="31"/>
      <c r="P5" s="31"/>
      <c r="Q5" s="31"/>
    </row>
    <row r="6" spans="2:17" ht="54.75" customHeight="1">
      <c r="D6" s="192" t="s">
        <v>23</v>
      </c>
      <c r="E6" s="1" t="s">
        <v>308</v>
      </c>
      <c r="F6" s="38">
        <v>3</v>
      </c>
      <c r="N6" s="31"/>
      <c r="O6" s="31"/>
      <c r="P6" s="31"/>
      <c r="Q6" s="31"/>
    </row>
    <row r="7" spans="2:17" ht="45">
      <c r="D7" s="192" t="s">
        <v>24</v>
      </c>
      <c r="E7" s="1" t="s">
        <v>309</v>
      </c>
      <c r="F7" s="38">
        <v>4</v>
      </c>
      <c r="N7" s="31"/>
      <c r="O7" s="31"/>
      <c r="P7" s="31"/>
      <c r="Q7" s="31"/>
    </row>
    <row r="8" spans="2:17" ht="45.75" thickBot="1">
      <c r="D8" s="193" t="s">
        <v>25</v>
      </c>
      <c r="E8" s="194" t="s">
        <v>310</v>
      </c>
      <c r="F8" s="191">
        <v>5</v>
      </c>
      <c r="N8" s="31"/>
      <c r="O8" s="31"/>
      <c r="P8" s="31"/>
      <c r="Q8" s="31"/>
    </row>
    <row r="9" spans="2:17" ht="15">
      <c r="D9" s="61"/>
      <c r="E9" s="59"/>
      <c r="F9" s="62"/>
      <c r="N9" s="31"/>
      <c r="O9" s="31"/>
      <c r="P9" s="31"/>
      <c r="Q9" s="31"/>
    </row>
    <row r="10" spans="2:17">
      <c r="D10" s="20"/>
      <c r="E10" s="20"/>
      <c r="F10" s="20"/>
      <c r="G10" s="20"/>
      <c r="H10" s="20"/>
      <c r="I10" s="20"/>
      <c r="N10" s="31"/>
      <c r="O10" s="31"/>
      <c r="P10" s="31"/>
      <c r="Q10" s="31"/>
    </row>
    <row r="11" spans="2:17">
      <c r="N11" s="31"/>
      <c r="O11" s="31"/>
      <c r="P11" s="31"/>
      <c r="Q11" s="31"/>
    </row>
    <row r="12" spans="2:17">
      <c r="N12" s="31"/>
      <c r="O12" s="31"/>
      <c r="P12" s="31"/>
      <c r="Q12" s="31"/>
    </row>
    <row r="13" spans="2:17">
      <c r="N13" s="31"/>
      <c r="O13" s="31"/>
      <c r="P13" s="31"/>
      <c r="Q13" s="31"/>
    </row>
    <row r="14" spans="2:17">
      <c r="N14" s="31"/>
      <c r="O14" s="31"/>
      <c r="P14" s="31"/>
      <c r="Q14" s="31"/>
    </row>
    <row r="15" spans="2:17">
      <c r="N15" s="31"/>
      <c r="O15" s="31"/>
      <c r="P15" s="31"/>
      <c r="Q15" s="31"/>
    </row>
    <row r="16" spans="2:17">
      <c r="N16" s="31"/>
      <c r="O16" s="31"/>
      <c r="P16" s="31"/>
      <c r="Q16" s="31"/>
    </row>
    <row r="17" spans="14:17">
      <c r="N17" s="31"/>
      <c r="O17" s="31"/>
      <c r="P17" s="31"/>
      <c r="Q17" s="31"/>
    </row>
    <row r="18" spans="14:17">
      <c r="N18" s="31"/>
      <c r="O18" s="31"/>
      <c r="P18" s="31"/>
      <c r="Q18" s="31"/>
    </row>
    <row r="19" spans="14:17">
      <c r="P19" s="31"/>
      <c r="Q19" s="31"/>
    </row>
    <row r="20" spans="14:17">
      <c r="P20" s="31"/>
      <c r="Q20" s="31"/>
    </row>
    <row r="21" spans="14:17">
      <c r="P21" s="31"/>
      <c r="Q21" s="31"/>
    </row>
  </sheetData>
  <sheetProtection password="E0DB" sheet="1" objects="1" scenarios="1" formatCells="0" formatColumns="0" formatRows="0" sort="0" autoFilter="0"/>
  <mergeCells count="1">
    <mergeCell ref="D2:F2"/>
  </mergeCells>
  <hyperlinks>
    <hyperlink ref="B2" location="Inicio!A1" display="INICIO"/>
  </hyperlinks>
  <printOptions horizontalCentered="1" verticalCentered="1"/>
  <pageMargins left="0.70866141732283472" right="0.70866141732283472" top="0.74803149606299213" bottom="0.74803149606299213" header="0.31496062992125984" footer="0.31496062992125984"/>
  <pageSetup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Bt_inicio_seginfo">
                <anchor moveWithCells="1" sizeWithCells="1">
                  <from>
                    <xdr:col>0</xdr:col>
                    <xdr:colOff>762000</xdr:colOff>
                    <xdr:row>0</xdr:row>
                    <xdr:rowOff>161925</xdr:rowOff>
                  </from>
                  <to>
                    <xdr:col>2</xdr:col>
                    <xdr:colOff>9525</xdr:colOff>
                    <xdr:row>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FFFF00"/>
  </sheetPr>
  <dimension ref="B1:Q48"/>
  <sheetViews>
    <sheetView zoomScaleNormal="100" zoomScaleSheetLayoutView="80" workbookViewId="0">
      <selection activeCell="B6" sqref="B6"/>
    </sheetView>
  </sheetViews>
  <sheetFormatPr baseColWidth="10" defaultRowHeight="12.75"/>
  <cols>
    <col min="1" max="3" width="11.42578125" style="2"/>
    <col min="4" max="4" width="24.7109375" style="2" customWidth="1"/>
    <col min="5" max="5" width="19.85546875" style="2" customWidth="1"/>
    <col min="6" max="6" width="18.28515625" style="2" customWidth="1"/>
    <col min="7" max="7" width="17.5703125" style="2" customWidth="1"/>
    <col min="8" max="8" width="9.85546875" style="2" customWidth="1"/>
    <col min="9" max="9" width="15.140625"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c r="D1" s="20"/>
      <c r="E1" s="20"/>
      <c r="F1" s="20"/>
      <c r="G1" s="20"/>
      <c r="H1" s="20"/>
      <c r="I1" s="20"/>
      <c r="J1" s="20"/>
      <c r="K1" s="20"/>
      <c r="L1" s="20"/>
      <c r="M1" s="20"/>
      <c r="N1" s="73"/>
      <c r="O1" s="73"/>
      <c r="P1" s="31"/>
      <c r="Q1" s="31"/>
    </row>
    <row r="2" spans="2:17" ht="13.5" thickBot="1">
      <c r="D2" s="20"/>
      <c r="E2" s="20"/>
      <c r="F2" s="20"/>
      <c r="G2" s="20"/>
      <c r="H2" s="20"/>
      <c r="I2" s="20"/>
      <c r="N2" s="31"/>
      <c r="O2" s="31"/>
      <c r="P2" s="31"/>
      <c r="Q2" s="31"/>
    </row>
    <row r="3" spans="2:17" ht="18" customHeight="1" thickBot="1">
      <c r="B3" s="239" t="s">
        <v>941</v>
      </c>
      <c r="D3" s="1147" t="s">
        <v>703</v>
      </c>
      <c r="E3" s="1148"/>
      <c r="F3" s="1148"/>
      <c r="G3" s="1148"/>
      <c r="H3" s="1148"/>
      <c r="I3" s="1149"/>
      <c r="N3" s="31"/>
      <c r="O3" s="31"/>
      <c r="P3" s="31"/>
      <c r="Q3" s="31"/>
    </row>
    <row r="4" spans="2:17" ht="20.25" customHeight="1" thickBot="1">
      <c r="D4" s="1242" t="s">
        <v>879</v>
      </c>
      <c r="E4" s="1243"/>
      <c r="F4" s="1243"/>
      <c r="G4" s="1243"/>
      <c r="H4" s="1243"/>
      <c r="I4" s="1244"/>
      <c r="N4" s="31"/>
      <c r="O4" s="31"/>
      <c r="P4" s="31"/>
      <c r="Q4" s="31"/>
    </row>
    <row r="5" spans="2:17" ht="15">
      <c r="D5" s="1143" t="s">
        <v>115</v>
      </c>
      <c r="E5" s="1145" t="s">
        <v>116</v>
      </c>
      <c r="F5" s="1145"/>
      <c r="G5" s="1145"/>
      <c r="H5" s="1145"/>
      <c r="I5" s="1146"/>
      <c r="N5" s="31"/>
      <c r="O5" s="31"/>
      <c r="P5" s="31"/>
      <c r="Q5" s="31"/>
    </row>
    <row r="6" spans="2:17" ht="31.5" customHeight="1">
      <c r="D6" s="1144"/>
      <c r="E6" s="72" t="s">
        <v>117</v>
      </c>
      <c r="F6" s="72" t="s">
        <v>118</v>
      </c>
      <c r="G6" s="72" t="s">
        <v>119</v>
      </c>
      <c r="H6" s="72" t="s">
        <v>120</v>
      </c>
      <c r="I6" s="74" t="s">
        <v>121</v>
      </c>
      <c r="J6" s="22"/>
      <c r="N6" s="31"/>
      <c r="O6" s="31"/>
      <c r="P6" s="31"/>
      <c r="Q6" s="31"/>
    </row>
    <row r="7" spans="2:17" ht="15">
      <c r="D7" s="14" t="s">
        <v>156</v>
      </c>
      <c r="E7" s="63" t="s">
        <v>122</v>
      </c>
      <c r="F7" s="63" t="s">
        <v>122</v>
      </c>
      <c r="G7" s="64" t="s">
        <v>123</v>
      </c>
      <c r="H7" s="65" t="s">
        <v>124</v>
      </c>
      <c r="I7" s="40" t="s">
        <v>128</v>
      </c>
      <c r="N7" s="31"/>
      <c r="O7" s="31"/>
      <c r="P7" s="31"/>
      <c r="Q7" s="31"/>
    </row>
    <row r="8" spans="2:17" ht="15">
      <c r="D8" s="14" t="s">
        <v>125</v>
      </c>
      <c r="E8" s="63" t="s">
        <v>122</v>
      </c>
      <c r="F8" s="63" t="s">
        <v>122</v>
      </c>
      <c r="G8" s="64" t="s">
        <v>126</v>
      </c>
      <c r="H8" s="65" t="s">
        <v>127</v>
      </c>
      <c r="I8" s="40" t="s">
        <v>128</v>
      </c>
      <c r="N8" s="31"/>
      <c r="O8" s="31"/>
      <c r="P8" s="31"/>
      <c r="Q8" s="31"/>
    </row>
    <row r="9" spans="2:17" ht="15">
      <c r="D9" s="14" t="s">
        <v>129</v>
      </c>
      <c r="E9" s="63" t="s">
        <v>122</v>
      </c>
      <c r="F9" s="64" t="s">
        <v>126</v>
      </c>
      <c r="G9" s="65" t="s">
        <v>127</v>
      </c>
      <c r="H9" s="39" t="s">
        <v>128</v>
      </c>
      <c r="I9" s="40" t="s">
        <v>128</v>
      </c>
      <c r="N9" s="31"/>
      <c r="O9" s="31"/>
      <c r="P9" s="31"/>
      <c r="Q9" s="31"/>
    </row>
    <row r="10" spans="2:17" ht="15">
      <c r="D10" s="14" t="s">
        <v>130</v>
      </c>
      <c r="E10" s="64" t="s">
        <v>126</v>
      </c>
      <c r="F10" s="65" t="s">
        <v>127</v>
      </c>
      <c r="G10" s="65" t="s">
        <v>127</v>
      </c>
      <c r="H10" s="39" t="s">
        <v>128</v>
      </c>
      <c r="I10" s="40" t="s">
        <v>128</v>
      </c>
      <c r="N10" s="31"/>
      <c r="O10" s="31"/>
      <c r="P10" s="31"/>
      <c r="Q10" s="31"/>
    </row>
    <row r="11" spans="2:17" ht="15.75" thickBot="1">
      <c r="D11" s="15" t="s">
        <v>131</v>
      </c>
      <c r="E11" s="65" t="s">
        <v>127</v>
      </c>
      <c r="F11" s="65" t="s">
        <v>127</v>
      </c>
      <c r="G11" s="41" t="s">
        <v>128</v>
      </c>
      <c r="H11" s="41" t="s">
        <v>128</v>
      </c>
      <c r="I11" s="42" t="s">
        <v>128</v>
      </c>
      <c r="N11" s="31"/>
      <c r="O11" s="31"/>
      <c r="P11" s="31"/>
      <c r="Q11" s="31"/>
    </row>
    <row r="12" spans="2:17" ht="15">
      <c r="D12" s="75"/>
      <c r="E12" s="76"/>
      <c r="F12" s="76"/>
      <c r="G12" s="76"/>
      <c r="H12" s="76"/>
      <c r="I12" s="77"/>
      <c r="N12" s="31"/>
      <c r="O12" s="31"/>
      <c r="P12" s="31"/>
      <c r="Q12" s="31"/>
    </row>
    <row r="13" spans="2:17" ht="15.75">
      <c r="D13" s="75"/>
      <c r="E13" s="1234" t="s">
        <v>1</v>
      </c>
      <c r="F13" s="1234"/>
      <c r="G13" s="1234"/>
      <c r="H13" s="1234"/>
      <c r="I13" s="1235"/>
      <c r="N13" s="31"/>
      <c r="O13" s="31"/>
      <c r="P13" s="31"/>
      <c r="Q13" s="31"/>
    </row>
    <row r="14" spans="2:17" ht="6" customHeight="1" thickBot="1">
      <c r="D14" s="75"/>
      <c r="E14" s="76"/>
      <c r="F14" s="76"/>
      <c r="G14" s="76"/>
      <c r="H14" s="76"/>
      <c r="I14" s="77"/>
      <c r="N14" s="31"/>
      <c r="O14" s="31"/>
      <c r="P14" s="31"/>
      <c r="Q14" s="31"/>
    </row>
    <row r="15" spans="2:17" ht="16.5" thickBot="1">
      <c r="D15" s="1236" t="s">
        <v>692</v>
      </c>
      <c r="E15" s="1237"/>
      <c r="F15" s="1237"/>
      <c r="G15" s="1237"/>
      <c r="H15" s="1237"/>
      <c r="I15" s="1238"/>
      <c r="N15" s="31"/>
      <c r="O15" s="31"/>
      <c r="P15" s="31"/>
      <c r="Q15" s="31"/>
    </row>
    <row r="16" spans="2:17" ht="15.75">
      <c r="D16" s="161" t="s">
        <v>869</v>
      </c>
      <c r="E16" s="162"/>
      <c r="F16" s="16"/>
      <c r="G16" s="16"/>
      <c r="H16" s="16"/>
      <c r="I16" s="17"/>
      <c r="N16" s="31"/>
      <c r="O16" s="31"/>
      <c r="P16" s="31"/>
      <c r="Q16" s="31"/>
    </row>
    <row r="17" spans="4:17" ht="15.75">
      <c r="D17" s="161" t="s">
        <v>870</v>
      </c>
      <c r="E17" s="162"/>
      <c r="F17" s="16"/>
      <c r="G17" s="16"/>
      <c r="H17" s="16"/>
      <c r="I17" s="17"/>
      <c r="N17" s="31"/>
      <c r="O17" s="31"/>
      <c r="P17" s="31"/>
      <c r="Q17" s="31"/>
    </row>
    <row r="18" spans="4:17" ht="15.75">
      <c r="D18" s="161" t="s">
        <v>871</v>
      </c>
      <c r="E18" s="162"/>
      <c r="F18" s="16"/>
      <c r="G18" s="16"/>
      <c r="H18" s="16"/>
      <c r="I18" s="17"/>
      <c r="N18" s="31"/>
      <c r="O18" s="31"/>
      <c r="P18" s="31"/>
      <c r="Q18" s="31"/>
    </row>
    <row r="19" spans="4:17" ht="16.5" thickBot="1">
      <c r="D19" s="163" t="s">
        <v>872</v>
      </c>
      <c r="E19" s="164"/>
      <c r="F19" s="18"/>
      <c r="G19" s="18"/>
      <c r="H19" s="18"/>
      <c r="I19" s="19"/>
      <c r="N19" s="31"/>
      <c r="O19" s="31"/>
      <c r="P19" s="31"/>
      <c r="Q19" s="31"/>
    </row>
    <row r="20" spans="4:17" ht="15">
      <c r="D20" s="1239" t="s">
        <v>938</v>
      </c>
      <c r="E20" s="1240"/>
      <c r="F20" s="1240"/>
      <c r="G20" s="1240"/>
      <c r="H20" s="1240"/>
      <c r="I20" s="1241"/>
      <c r="N20" s="31"/>
      <c r="O20" s="31"/>
      <c r="P20" s="31"/>
      <c r="Q20" s="31"/>
    </row>
    <row r="21" spans="4:17" ht="5.25" customHeight="1" thickBot="1">
      <c r="D21" s="75"/>
      <c r="E21" s="76"/>
      <c r="F21" s="76"/>
      <c r="G21" s="76"/>
      <c r="H21" s="76"/>
      <c r="I21" s="77"/>
      <c r="N21" s="31"/>
      <c r="O21" s="31"/>
      <c r="P21" s="31"/>
      <c r="Q21" s="31"/>
    </row>
    <row r="22" spans="4:17" ht="15">
      <c r="D22" s="1143" t="s">
        <v>115</v>
      </c>
      <c r="E22" s="1145" t="s">
        <v>116</v>
      </c>
      <c r="F22" s="1145"/>
      <c r="G22" s="1146"/>
      <c r="H22" s="76"/>
      <c r="I22" s="77"/>
      <c r="N22" s="31"/>
      <c r="O22" s="31"/>
      <c r="P22" s="31"/>
      <c r="Q22" s="31"/>
    </row>
    <row r="23" spans="4:17" ht="15">
      <c r="D23" s="1144"/>
      <c r="E23" s="72" t="s">
        <v>944</v>
      </c>
      <c r="F23" s="72" t="s">
        <v>945</v>
      </c>
      <c r="G23" s="74" t="s">
        <v>946</v>
      </c>
      <c r="H23" s="76"/>
      <c r="I23" s="77"/>
      <c r="N23" s="31"/>
      <c r="O23" s="31"/>
      <c r="P23" s="31"/>
      <c r="Q23" s="31"/>
    </row>
    <row r="24" spans="4:17" ht="15">
      <c r="D24" s="14" t="s">
        <v>131</v>
      </c>
      <c r="E24" s="39" t="s">
        <v>128</v>
      </c>
      <c r="F24" s="39" t="s">
        <v>128</v>
      </c>
      <c r="G24" s="40" t="s">
        <v>128</v>
      </c>
      <c r="H24" s="76"/>
      <c r="I24" s="77"/>
      <c r="N24" s="31"/>
      <c r="O24" s="31"/>
      <c r="P24" s="31"/>
      <c r="Q24" s="31"/>
    </row>
    <row r="25" spans="4:17" ht="15">
      <c r="D25" s="14" t="s">
        <v>130</v>
      </c>
      <c r="E25" s="65" t="s">
        <v>127</v>
      </c>
      <c r="F25" s="39" t="s">
        <v>128</v>
      </c>
      <c r="G25" s="40" t="s">
        <v>128</v>
      </c>
      <c r="H25" s="76"/>
      <c r="I25" s="77"/>
      <c r="N25" s="31"/>
      <c r="O25" s="31"/>
      <c r="P25" s="31"/>
      <c r="Q25" s="31"/>
    </row>
    <row r="26" spans="4:17" ht="15">
      <c r="D26" s="14" t="s">
        <v>129</v>
      </c>
      <c r="E26" s="65" t="s">
        <v>127</v>
      </c>
      <c r="F26" s="39" t="s">
        <v>128</v>
      </c>
      <c r="G26" s="40" t="s">
        <v>128</v>
      </c>
      <c r="H26" s="76"/>
      <c r="I26" s="77"/>
      <c r="N26" s="31"/>
      <c r="O26" s="31"/>
      <c r="P26" s="31"/>
      <c r="Q26" s="31"/>
    </row>
    <row r="27" spans="4:17" ht="15">
      <c r="D27" s="14" t="s">
        <v>125</v>
      </c>
      <c r="E27" s="64" t="s">
        <v>126</v>
      </c>
      <c r="F27" s="65" t="s">
        <v>127</v>
      </c>
      <c r="G27" s="40" t="s">
        <v>128</v>
      </c>
      <c r="H27" s="76"/>
      <c r="I27" s="77"/>
      <c r="N27" s="31"/>
      <c r="O27" s="31"/>
      <c r="P27" s="31"/>
      <c r="Q27" s="31"/>
    </row>
    <row r="28" spans="4:17" ht="15.75" thickBot="1">
      <c r="D28" s="15" t="s">
        <v>133</v>
      </c>
      <c r="E28" s="64" t="s">
        <v>126</v>
      </c>
      <c r="F28" s="66" t="s">
        <v>127</v>
      </c>
      <c r="G28" s="42" t="s">
        <v>128</v>
      </c>
      <c r="H28" s="76"/>
      <c r="I28" s="77"/>
      <c r="N28" s="31"/>
      <c r="O28" s="31"/>
      <c r="P28" s="31"/>
      <c r="Q28" s="31"/>
    </row>
    <row r="29" spans="4:17" ht="15">
      <c r="D29" s="75"/>
      <c r="E29" s="76"/>
      <c r="F29" s="76"/>
      <c r="G29" s="76"/>
      <c r="H29" s="76"/>
      <c r="I29" s="77"/>
      <c r="N29" s="31"/>
      <c r="O29" s="31"/>
      <c r="P29" s="31"/>
      <c r="Q29" s="31"/>
    </row>
    <row r="30" spans="4:17" ht="15.75">
      <c r="D30" s="75"/>
      <c r="E30" s="1234"/>
      <c r="F30" s="1234"/>
      <c r="G30" s="1234"/>
      <c r="H30" s="78"/>
      <c r="I30" s="77"/>
      <c r="N30" s="31"/>
      <c r="O30" s="31"/>
      <c r="P30" s="31"/>
      <c r="Q30" s="31"/>
    </row>
    <row r="31" spans="4:17" ht="19.5" customHeight="1" thickBot="1">
      <c r="D31" s="75"/>
      <c r="E31" s="76"/>
      <c r="F31" s="247" t="s">
        <v>1</v>
      </c>
      <c r="G31" s="76"/>
      <c r="H31" s="76"/>
      <c r="I31" s="77"/>
      <c r="N31" s="31"/>
      <c r="O31" s="31"/>
      <c r="P31" s="31"/>
      <c r="Q31" s="31"/>
    </row>
    <row r="32" spans="4:17" ht="16.5" thickBot="1">
      <c r="D32" s="1245" t="s">
        <v>693</v>
      </c>
      <c r="E32" s="1246"/>
      <c r="F32" s="1246"/>
      <c r="G32" s="1246"/>
      <c r="H32" s="1246"/>
      <c r="I32" s="1247"/>
      <c r="N32" s="31"/>
      <c r="O32" s="31"/>
      <c r="P32" s="31"/>
      <c r="Q32" s="31"/>
    </row>
    <row r="33" spans="4:17" ht="15">
      <c r="D33" s="161" t="s">
        <v>873</v>
      </c>
      <c r="E33" s="162"/>
      <c r="F33" s="162"/>
      <c r="G33" s="162"/>
      <c r="H33" s="162"/>
      <c r="I33" s="165"/>
      <c r="N33" s="31"/>
      <c r="O33" s="31"/>
      <c r="P33" s="31"/>
      <c r="Q33" s="31"/>
    </row>
    <row r="34" spans="4:17" ht="15">
      <c r="D34" s="161" t="s">
        <v>874</v>
      </c>
      <c r="E34" s="162"/>
      <c r="F34" s="162"/>
      <c r="G34" s="162"/>
      <c r="H34" s="162"/>
      <c r="I34" s="165"/>
      <c r="N34" s="31"/>
      <c r="O34" s="31"/>
      <c r="P34" s="31"/>
      <c r="Q34" s="31"/>
    </row>
    <row r="35" spans="4:17" ht="15.75" thickBot="1">
      <c r="D35" s="1231" t="s">
        <v>875</v>
      </c>
      <c r="E35" s="1232"/>
      <c r="F35" s="1232"/>
      <c r="G35" s="1232"/>
      <c r="H35" s="1232"/>
      <c r="I35" s="1233"/>
      <c r="N35" s="31"/>
      <c r="O35" s="31"/>
      <c r="P35" s="31"/>
      <c r="Q35" s="31"/>
    </row>
    <row r="36" spans="4:17">
      <c r="N36" s="31"/>
      <c r="O36" s="31"/>
      <c r="P36" s="31"/>
      <c r="Q36" s="31"/>
    </row>
    <row r="37" spans="4:17">
      <c r="N37" s="31"/>
      <c r="O37" s="31"/>
      <c r="P37" s="31"/>
      <c r="Q37" s="31"/>
    </row>
    <row r="38" spans="4:17">
      <c r="N38" s="31"/>
      <c r="O38" s="31"/>
      <c r="P38" s="31"/>
      <c r="Q38" s="31"/>
    </row>
    <row r="39" spans="4:17">
      <c r="N39" s="31"/>
      <c r="O39" s="31"/>
      <c r="P39" s="31"/>
      <c r="Q39" s="31"/>
    </row>
    <row r="40" spans="4:17">
      <c r="N40" s="31"/>
      <c r="O40" s="31"/>
      <c r="P40" s="31"/>
      <c r="Q40" s="31"/>
    </row>
    <row r="41" spans="4:17">
      <c r="N41" s="31"/>
      <c r="O41" s="31"/>
      <c r="P41" s="31"/>
      <c r="Q41" s="31"/>
    </row>
    <row r="42" spans="4:17">
      <c r="N42" s="31"/>
      <c r="O42" s="31"/>
      <c r="P42" s="31"/>
      <c r="Q42" s="31"/>
    </row>
    <row r="43" spans="4:17">
      <c r="N43" s="31"/>
      <c r="O43" s="31"/>
      <c r="P43" s="31"/>
      <c r="Q43" s="31"/>
    </row>
    <row r="44" spans="4:17">
      <c r="N44" s="31"/>
      <c r="O44" s="31"/>
      <c r="P44" s="31"/>
      <c r="Q44" s="31"/>
    </row>
    <row r="45" spans="4:17">
      <c r="N45" s="31"/>
      <c r="O45" s="31"/>
      <c r="P45" s="31"/>
      <c r="Q45" s="31"/>
    </row>
    <row r="46" spans="4:17">
      <c r="P46" s="31"/>
      <c r="Q46" s="31"/>
    </row>
    <row r="47" spans="4:17">
      <c r="P47" s="31"/>
      <c r="Q47" s="31"/>
    </row>
    <row r="48" spans="4:17">
      <c r="P48" s="31"/>
      <c r="Q48" s="31"/>
    </row>
  </sheetData>
  <sheetProtection password="E0DB" sheet="1" objects="1" scenarios="1" formatCells="0" formatColumns="0" formatRows="0" sort="0" autoFilter="0"/>
  <mergeCells count="12">
    <mergeCell ref="D3:I3"/>
    <mergeCell ref="D4:I4"/>
    <mergeCell ref="D5:D6"/>
    <mergeCell ref="E5:I5"/>
    <mergeCell ref="D32:I32"/>
    <mergeCell ref="D35:I35"/>
    <mergeCell ref="E13:I13"/>
    <mergeCell ref="D15:I15"/>
    <mergeCell ref="D20:I20"/>
    <mergeCell ref="D22:D23"/>
    <mergeCell ref="E22:G22"/>
    <mergeCell ref="E30:G30"/>
  </mergeCells>
  <hyperlinks>
    <hyperlink ref="B3" location="Inicio!A1" display="INICIO"/>
  </hyperlinks>
  <printOptions horizontalCentered="1" verticalCentered="1"/>
  <pageMargins left="0.70866141732283472" right="0.70866141732283472" top="0.74803149606299213" bottom="0.74803149606299213" header="0.31496062992125984" footer="0.31496062992125984"/>
  <pageSetup scale="41" orientation="portrait" horizontalDpi="4294967294" verticalDpi="4294967295" r:id="rId1"/>
  <rowBreaks count="1" manualBreakCount="1">
    <brk id="2" min="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Bt_ini_mapCalor">
                <anchor moveWithCells="1" sizeWithCells="1">
                  <from>
                    <xdr:col>1</xdr:col>
                    <xdr:colOff>0</xdr:colOff>
                    <xdr:row>2</xdr:row>
                    <xdr:rowOff>9525</xdr:rowOff>
                  </from>
                  <to>
                    <xdr:col>2</xdr:col>
                    <xdr:colOff>0</xdr:colOff>
                    <xdr:row>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FF00"/>
  </sheetPr>
  <dimension ref="C3:J30"/>
  <sheetViews>
    <sheetView showGridLines="0" showRowColHeaders="0" zoomScaleNormal="100" zoomScaleSheetLayoutView="80" workbookViewId="0">
      <selection activeCell="H16" sqref="H16"/>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3" spans="3:10" ht="13.5" thickBot="1">
      <c r="E3" s="20"/>
      <c r="F3" s="20"/>
      <c r="G3" s="79"/>
      <c r="H3" s="79"/>
      <c r="I3" s="79"/>
      <c r="J3" s="79"/>
    </row>
    <row r="4" spans="3:10" ht="16.5" thickBot="1">
      <c r="C4" s="239" t="s">
        <v>941</v>
      </c>
      <c r="E4" s="1248" t="s">
        <v>926</v>
      </c>
      <c r="F4" s="1248"/>
      <c r="G4" s="79"/>
      <c r="H4" s="79"/>
      <c r="I4" s="79"/>
      <c r="J4" s="79"/>
    </row>
    <row r="5" spans="3:10" ht="15">
      <c r="E5" s="1249" t="s">
        <v>503</v>
      </c>
      <c r="F5" s="1249"/>
      <c r="G5" s="79"/>
      <c r="H5" s="79"/>
      <c r="I5" s="79"/>
      <c r="J5" s="79"/>
    </row>
    <row r="6" spans="3:10" ht="15">
      <c r="E6" s="1250" t="s">
        <v>80</v>
      </c>
      <c r="F6" s="1" t="s">
        <v>81</v>
      </c>
      <c r="G6" s="79"/>
      <c r="H6" s="79"/>
      <c r="I6" s="79"/>
      <c r="J6" s="79"/>
    </row>
    <row r="7" spans="3:10" ht="15">
      <c r="E7" s="1250"/>
      <c r="F7" s="1" t="s">
        <v>82</v>
      </c>
      <c r="G7" s="79"/>
      <c r="H7" s="79"/>
      <c r="I7" s="79"/>
      <c r="J7" s="79"/>
    </row>
    <row r="8" spans="3:10" ht="15">
      <c r="E8" s="1250"/>
      <c r="F8" s="1" t="s">
        <v>83</v>
      </c>
      <c r="G8" s="79"/>
      <c r="H8" s="79"/>
      <c r="I8" s="79"/>
      <c r="J8" s="79"/>
    </row>
    <row r="9" spans="3:10" ht="15">
      <c r="E9" s="1250"/>
      <c r="F9" s="1" t="s">
        <v>84</v>
      </c>
      <c r="G9" s="79"/>
      <c r="H9" s="79"/>
      <c r="I9" s="79"/>
      <c r="J9" s="79"/>
    </row>
    <row r="10" spans="3:10" ht="15">
      <c r="E10" s="1250"/>
      <c r="F10" s="1" t="s">
        <v>85</v>
      </c>
      <c r="G10" s="79"/>
      <c r="H10" s="79"/>
      <c r="I10" s="79"/>
      <c r="J10" s="79"/>
    </row>
    <row r="11" spans="3:10" ht="15">
      <c r="E11" s="1250"/>
      <c r="F11" s="1" t="s">
        <v>86</v>
      </c>
      <c r="G11" s="79"/>
      <c r="H11" s="79"/>
      <c r="I11" s="79"/>
      <c r="J11" s="79"/>
    </row>
    <row r="12" spans="3:10" ht="15">
      <c r="E12" s="1250"/>
      <c r="F12" s="1" t="s">
        <v>87</v>
      </c>
      <c r="G12" s="79"/>
      <c r="H12" s="79"/>
      <c r="I12" s="79"/>
      <c r="J12" s="79"/>
    </row>
    <row r="13" spans="3:10" ht="15">
      <c r="E13" s="1250"/>
      <c r="F13" s="1" t="s">
        <v>88</v>
      </c>
      <c r="G13" s="79"/>
      <c r="H13" s="79"/>
      <c r="I13" s="79"/>
      <c r="J13" s="79"/>
    </row>
    <row r="14" spans="3:10" ht="15">
      <c r="E14" s="1250" t="s">
        <v>89</v>
      </c>
      <c r="F14" s="1" t="s">
        <v>90</v>
      </c>
      <c r="G14" s="79"/>
      <c r="H14" s="79"/>
      <c r="I14" s="79"/>
      <c r="J14" s="79"/>
    </row>
    <row r="15" spans="3:10" ht="15">
      <c r="E15" s="1250"/>
      <c r="F15" s="1" t="s">
        <v>91</v>
      </c>
      <c r="G15" s="79"/>
      <c r="H15" s="79"/>
      <c r="I15" s="79"/>
      <c r="J15" s="79"/>
    </row>
    <row r="16" spans="3:10" ht="15">
      <c r="E16" s="1250"/>
      <c r="F16" s="1" t="s">
        <v>92</v>
      </c>
      <c r="G16" s="79"/>
      <c r="H16" s="79"/>
      <c r="I16" s="79"/>
      <c r="J16" s="79"/>
    </row>
    <row r="17" spans="5:10" ht="15">
      <c r="E17" s="1250"/>
      <c r="F17" s="1" t="s">
        <v>93</v>
      </c>
      <c r="G17" s="79"/>
      <c r="H17" s="79"/>
      <c r="I17" s="79"/>
      <c r="J17" s="79"/>
    </row>
    <row r="18" spans="5:10" ht="15">
      <c r="E18" s="1250"/>
      <c r="F18" s="1" t="s">
        <v>94</v>
      </c>
      <c r="G18" s="79"/>
      <c r="H18" s="79"/>
      <c r="I18" s="79"/>
      <c r="J18" s="79"/>
    </row>
    <row r="19" spans="5:10" ht="15">
      <c r="E19" s="1250"/>
      <c r="F19" s="1" t="s">
        <v>95</v>
      </c>
      <c r="G19" s="79"/>
      <c r="H19" s="79"/>
      <c r="I19" s="79"/>
      <c r="J19" s="79"/>
    </row>
    <row r="20" spans="5:10" ht="15">
      <c r="E20" s="1250"/>
      <c r="F20" s="1" t="s">
        <v>96</v>
      </c>
      <c r="G20" s="79"/>
      <c r="H20" s="79"/>
      <c r="I20" s="79"/>
      <c r="J20" s="79"/>
    </row>
    <row r="21" spans="5:10" ht="15">
      <c r="E21" s="1250"/>
      <c r="F21" s="1" t="s">
        <v>97</v>
      </c>
      <c r="G21" s="79"/>
      <c r="H21" s="79"/>
      <c r="I21" s="79"/>
      <c r="J21" s="79"/>
    </row>
    <row r="22" spans="5:10" ht="15">
      <c r="E22" s="1250"/>
      <c r="F22" s="1" t="s">
        <v>98</v>
      </c>
      <c r="G22" s="79"/>
      <c r="H22" s="79"/>
      <c r="I22" s="79"/>
      <c r="J22" s="79"/>
    </row>
    <row r="23" spans="5:10" ht="15">
      <c r="E23" s="1250"/>
      <c r="F23" s="1" t="s">
        <v>99</v>
      </c>
      <c r="G23" s="79"/>
      <c r="H23" s="79"/>
      <c r="I23" s="79"/>
      <c r="J23" s="79"/>
    </row>
    <row r="24" spans="5:10" ht="15">
      <c r="E24" s="1250"/>
      <c r="F24" s="1" t="s">
        <v>100</v>
      </c>
      <c r="G24" s="79"/>
      <c r="H24" s="79"/>
      <c r="I24" s="79"/>
      <c r="J24" s="79"/>
    </row>
    <row r="25" spans="5:10" ht="15">
      <c r="E25" s="1250"/>
      <c r="F25" s="1" t="s">
        <v>101</v>
      </c>
      <c r="G25" s="79"/>
      <c r="H25" s="79"/>
      <c r="I25" s="79"/>
      <c r="J25" s="79"/>
    </row>
    <row r="26" spans="5:10" ht="15">
      <c r="E26" s="1250"/>
      <c r="F26" s="1" t="s">
        <v>102</v>
      </c>
      <c r="G26" s="79"/>
      <c r="H26" s="79"/>
      <c r="I26" s="79"/>
      <c r="J26" s="79"/>
    </row>
    <row r="27" spans="5:10" ht="15">
      <c r="E27" s="1250"/>
      <c r="F27" s="1" t="s">
        <v>103</v>
      </c>
      <c r="G27" s="79"/>
      <c r="H27" s="79"/>
      <c r="I27" s="79"/>
      <c r="J27" s="79"/>
    </row>
    <row r="28" spans="5:10" ht="15">
      <c r="E28" s="235" t="s">
        <v>104</v>
      </c>
      <c r="F28" s="1" t="s">
        <v>105</v>
      </c>
      <c r="G28" s="79"/>
      <c r="H28" s="79"/>
      <c r="I28" s="79"/>
      <c r="J28" s="79"/>
    </row>
    <row r="29" spans="5:10">
      <c r="G29" s="79"/>
      <c r="H29" s="79"/>
      <c r="I29" s="79"/>
      <c r="J29" s="79"/>
    </row>
    <row r="30" spans="5:10" ht="32.25" customHeight="1">
      <c r="G30" s="79"/>
      <c r="H30" s="79"/>
      <c r="I30" s="79"/>
      <c r="J30" s="79"/>
    </row>
  </sheetData>
  <sheetProtection password="E0DB" sheet="1" objects="1" scenarios="1" formatCells="0" formatColumns="0" formatRows="0" sort="0" autoFilter="0"/>
  <mergeCells count="4">
    <mergeCell ref="E4:F4"/>
    <mergeCell ref="E5:F5"/>
    <mergeCell ref="E6:E13"/>
    <mergeCell ref="E14:E27"/>
  </mergeCells>
  <hyperlinks>
    <hyperlink ref="C4" location="Inicio!A1" display="INICIO"/>
  </hyperlinks>
  <printOptions horizontalCentered="1" verticalCentered="1"/>
  <pageMargins left="0.70866141732283472" right="0.70866141732283472"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t_inicio_ctrl_gestion">
                <anchor moveWithCells="1" sizeWithCells="1">
                  <from>
                    <xdr:col>2</xdr:col>
                    <xdr:colOff>0</xdr:colOff>
                    <xdr:row>2</xdr:row>
                    <xdr:rowOff>161925</xdr:rowOff>
                  </from>
                  <to>
                    <xdr:col>3</xdr:col>
                    <xdr:colOff>0</xdr:colOff>
                    <xdr:row>4</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FFFF00"/>
  </sheetPr>
  <dimension ref="C1:J119"/>
  <sheetViews>
    <sheetView showGridLines="0" showRowColHeaders="0" zoomScaleNormal="100" zoomScaleSheetLayoutView="80" workbookViewId="0">
      <selection activeCell="D2" sqref="D2"/>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8" ht="13.5" thickBot="1">
      <c r="E1" s="4"/>
      <c r="F1" s="5"/>
    </row>
    <row r="2" spans="3:8" ht="18.75" customHeight="1" thickBot="1">
      <c r="C2" s="239" t="s">
        <v>941</v>
      </c>
      <c r="E2" s="1263" t="s">
        <v>935</v>
      </c>
      <c r="F2" s="1264"/>
      <c r="G2" s="1264"/>
      <c r="H2" s="1265"/>
    </row>
    <row r="3" spans="3:8" ht="32.25" customHeight="1" thickBot="1">
      <c r="E3" s="1266"/>
      <c r="F3" s="1267"/>
      <c r="G3" s="1267"/>
      <c r="H3" s="1268"/>
    </row>
    <row r="4" spans="3:8" ht="50.1" customHeight="1">
      <c r="E4" s="1257" t="s">
        <v>562</v>
      </c>
      <c r="F4" s="198" t="s">
        <v>743</v>
      </c>
      <c r="G4" s="1255" t="s">
        <v>563</v>
      </c>
      <c r="H4" s="1256"/>
    </row>
    <row r="5" spans="3:8" ht="50.1" customHeight="1" thickBot="1">
      <c r="E5" s="1259"/>
      <c r="F5" s="199" t="s">
        <v>744</v>
      </c>
      <c r="G5" s="1253" t="s">
        <v>881</v>
      </c>
      <c r="H5" s="1254"/>
    </row>
    <row r="6" spans="3:8" ht="50.1" customHeight="1">
      <c r="E6" s="1257" t="s">
        <v>564</v>
      </c>
      <c r="F6" s="198" t="s">
        <v>745</v>
      </c>
      <c r="G6" s="1255" t="s">
        <v>565</v>
      </c>
      <c r="H6" s="1256"/>
    </row>
    <row r="7" spans="3:8" ht="50.1" customHeight="1">
      <c r="E7" s="1258"/>
      <c r="F7" s="196" t="s">
        <v>208</v>
      </c>
      <c r="G7" s="1251" t="s">
        <v>882</v>
      </c>
      <c r="H7" s="1252"/>
    </row>
    <row r="8" spans="3:8" ht="50.1" customHeight="1">
      <c r="E8" s="1258"/>
      <c r="F8" s="196" t="s">
        <v>209</v>
      </c>
      <c r="G8" s="1251" t="s">
        <v>566</v>
      </c>
      <c r="H8" s="1252"/>
    </row>
    <row r="9" spans="3:8" ht="50.1" customHeight="1">
      <c r="E9" s="1258"/>
      <c r="F9" s="196" t="s">
        <v>210</v>
      </c>
      <c r="G9" s="1251" t="s">
        <v>883</v>
      </c>
      <c r="H9" s="1252"/>
    </row>
    <row r="10" spans="3:8" ht="50.1" customHeight="1">
      <c r="E10" s="1258"/>
      <c r="F10" s="196" t="s">
        <v>211</v>
      </c>
      <c r="G10" s="1251" t="s">
        <v>884</v>
      </c>
      <c r="H10" s="1252"/>
    </row>
    <row r="11" spans="3:8" ht="50.1" customHeight="1">
      <c r="E11" s="1258"/>
      <c r="F11" s="196" t="s">
        <v>212</v>
      </c>
      <c r="G11" s="1251" t="s">
        <v>567</v>
      </c>
      <c r="H11" s="1252"/>
    </row>
    <row r="12" spans="3:8" ht="50.1" customHeight="1" thickBot="1">
      <c r="E12" s="1259"/>
      <c r="F12" s="199" t="s">
        <v>213</v>
      </c>
      <c r="G12" s="1253" t="s">
        <v>568</v>
      </c>
      <c r="H12" s="1254"/>
    </row>
    <row r="13" spans="3:8" ht="50.1" customHeight="1">
      <c r="E13" s="1260" t="s">
        <v>569</v>
      </c>
      <c r="F13" s="198" t="s">
        <v>214</v>
      </c>
      <c r="G13" s="1255" t="s">
        <v>885</v>
      </c>
      <c r="H13" s="1256"/>
    </row>
    <row r="14" spans="3:8" ht="50.1" customHeight="1">
      <c r="E14" s="1261"/>
      <c r="F14" s="196" t="s">
        <v>215</v>
      </c>
      <c r="G14" s="1251" t="s">
        <v>570</v>
      </c>
      <c r="H14" s="1252"/>
    </row>
    <row r="15" spans="3:8" ht="50.1" customHeight="1">
      <c r="E15" s="1261"/>
      <c r="F15" s="196" t="s">
        <v>216</v>
      </c>
      <c r="G15" s="1251" t="s">
        <v>886</v>
      </c>
      <c r="H15" s="1252"/>
    </row>
    <row r="16" spans="3:8" ht="50.1" customHeight="1">
      <c r="E16" s="1261"/>
      <c r="F16" s="196" t="s">
        <v>746</v>
      </c>
      <c r="G16" s="1251" t="s">
        <v>571</v>
      </c>
      <c r="H16" s="1252"/>
    </row>
    <row r="17" spans="5:8" ht="50.1" customHeight="1">
      <c r="E17" s="1261"/>
      <c r="F17" s="196" t="s">
        <v>217</v>
      </c>
      <c r="G17" s="1251" t="s">
        <v>572</v>
      </c>
      <c r="H17" s="1252"/>
    </row>
    <row r="18" spans="5:8" ht="50.1" customHeight="1" thickBot="1">
      <c r="E18" s="1262"/>
      <c r="F18" s="199" t="s">
        <v>218</v>
      </c>
      <c r="G18" s="1253" t="s">
        <v>887</v>
      </c>
      <c r="H18" s="1254"/>
    </row>
    <row r="19" spans="5:8" ht="50.1" customHeight="1">
      <c r="E19" s="1257" t="s">
        <v>573</v>
      </c>
      <c r="F19" s="198" t="s">
        <v>747</v>
      </c>
      <c r="G19" s="1255" t="s">
        <v>574</v>
      </c>
      <c r="H19" s="1256"/>
    </row>
    <row r="20" spans="5:8" ht="50.1" customHeight="1">
      <c r="E20" s="1258"/>
      <c r="F20" s="196" t="s">
        <v>219</v>
      </c>
      <c r="G20" s="1251" t="s">
        <v>575</v>
      </c>
      <c r="H20" s="1252"/>
    </row>
    <row r="21" spans="5:8" ht="50.1" customHeight="1">
      <c r="E21" s="1258"/>
      <c r="F21" s="196" t="s">
        <v>220</v>
      </c>
      <c r="G21" s="1251" t="s">
        <v>888</v>
      </c>
      <c r="H21" s="1252"/>
    </row>
    <row r="22" spans="5:8" ht="50.1" customHeight="1">
      <c r="E22" s="1258"/>
      <c r="F22" s="196" t="s">
        <v>221</v>
      </c>
      <c r="G22" s="1251" t="s">
        <v>889</v>
      </c>
      <c r="H22" s="1252"/>
    </row>
    <row r="23" spans="5:8" ht="50.1" customHeight="1">
      <c r="E23" s="1258"/>
      <c r="F23" s="196" t="s">
        <v>222</v>
      </c>
      <c r="G23" s="1251" t="s">
        <v>576</v>
      </c>
      <c r="H23" s="1252"/>
    </row>
    <row r="24" spans="5:8" ht="50.1" customHeight="1">
      <c r="E24" s="1258"/>
      <c r="F24" s="196" t="s">
        <v>223</v>
      </c>
      <c r="G24" s="1251" t="s">
        <v>890</v>
      </c>
      <c r="H24" s="1252"/>
    </row>
    <row r="25" spans="5:8" ht="50.1" customHeight="1">
      <c r="E25" s="1258"/>
      <c r="F25" s="196" t="s">
        <v>224</v>
      </c>
      <c r="G25" s="1251" t="s">
        <v>891</v>
      </c>
      <c r="H25" s="1252"/>
    </row>
    <row r="26" spans="5:8" ht="50.1" customHeight="1">
      <c r="E26" s="1258"/>
      <c r="F26" s="196" t="s">
        <v>225</v>
      </c>
      <c r="G26" s="1251" t="s">
        <v>577</v>
      </c>
      <c r="H26" s="1252"/>
    </row>
    <row r="27" spans="5:8" ht="50.1" customHeight="1">
      <c r="E27" s="1258"/>
      <c r="F27" s="196" t="s">
        <v>226</v>
      </c>
      <c r="G27" s="1251" t="s">
        <v>578</v>
      </c>
      <c r="H27" s="1252"/>
    </row>
    <row r="28" spans="5:8" ht="50.1" customHeight="1" thickBot="1">
      <c r="E28" s="1259"/>
      <c r="F28" s="199" t="s">
        <v>227</v>
      </c>
      <c r="G28" s="1253" t="s">
        <v>579</v>
      </c>
      <c r="H28" s="1254"/>
    </row>
    <row r="29" spans="5:8" ht="50.1" customHeight="1">
      <c r="E29" s="1257" t="s">
        <v>580</v>
      </c>
      <c r="F29" s="198" t="s">
        <v>228</v>
      </c>
      <c r="G29" s="1255" t="s">
        <v>581</v>
      </c>
      <c r="H29" s="1256"/>
    </row>
    <row r="30" spans="5:8" ht="50.1" customHeight="1">
      <c r="E30" s="1258"/>
      <c r="F30" s="196" t="s">
        <v>748</v>
      </c>
      <c r="G30" s="1251" t="s">
        <v>582</v>
      </c>
      <c r="H30" s="1252"/>
    </row>
    <row r="31" spans="5:8" ht="50.1" customHeight="1">
      <c r="E31" s="1258"/>
      <c r="F31" s="196" t="s">
        <v>229</v>
      </c>
      <c r="G31" s="1251" t="s">
        <v>583</v>
      </c>
      <c r="H31" s="1252"/>
    </row>
    <row r="32" spans="5:8" ht="50.1" customHeight="1">
      <c r="E32" s="1258"/>
      <c r="F32" s="196" t="s">
        <v>230</v>
      </c>
      <c r="G32" s="1251" t="s">
        <v>584</v>
      </c>
      <c r="H32" s="1252"/>
    </row>
    <row r="33" spans="5:8" ht="50.1" customHeight="1">
      <c r="E33" s="1258"/>
      <c r="F33" s="196" t="s">
        <v>231</v>
      </c>
      <c r="G33" s="1251" t="s">
        <v>892</v>
      </c>
      <c r="H33" s="1252"/>
    </row>
    <row r="34" spans="5:8" ht="50.1" customHeight="1">
      <c r="E34" s="1258"/>
      <c r="F34" s="196" t="s">
        <v>232</v>
      </c>
      <c r="G34" s="1251" t="s">
        <v>585</v>
      </c>
      <c r="H34" s="1252"/>
    </row>
    <row r="35" spans="5:8" ht="50.1" customHeight="1">
      <c r="E35" s="1258"/>
      <c r="F35" s="196" t="s">
        <v>233</v>
      </c>
      <c r="G35" s="1251" t="s">
        <v>586</v>
      </c>
      <c r="H35" s="1252"/>
    </row>
    <row r="36" spans="5:8" ht="50.1" customHeight="1">
      <c r="E36" s="1258"/>
      <c r="F36" s="196" t="s">
        <v>234</v>
      </c>
      <c r="G36" s="1251" t="s">
        <v>893</v>
      </c>
      <c r="H36" s="1252"/>
    </row>
    <row r="37" spans="5:8" ht="50.1" customHeight="1">
      <c r="E37" s="1258"/>
      <c r="F37" s="196" t="s">
        <v>235</v>
      </c>
      <c r="G37" s="1251" t="s">
        <v>587</v>
      </c>
      <c r="H37" s="1252"/>
    </row>
    <row r="38" spans="5:8" ht="50.1" customHeight="1">
      <c r="E38" s="1258"/>
      <c r="F38" s="196" t="s">
        <v>236</v>
      </c>
      <c r="G38" s="1251" t="s">
        <v>588</v>
      </c>
      <c r="H38" s="1252"/>
    </row>
    <row r="39" spans="5:8" ht="50.1" customHeight="1">
      <c r="E39" s="1258"/>
      <c r="F39" s="196" t="s">
        <v>749</v>
      </c>
      <c r="G39" s="1251" t="s">
        <v>589</v>
      </c>
      <c r="H39" s="1252"/>
    </row>
    <row r="40" spans="5:8" ht="50.1" customHeight="1">
      <c r="E40" s="1258"/>
      <c r="F40" s="196" t="s">
        <v>750</v>
      </c>
      <c r="G40" s="1251" t="s">
        <v>590</v>
      </c>
      <c r="H40" s="1252"/>
    </row>
    <row r="41" spans="5:8" ht="50.1" customHeight="1">
      <c r="E41" s="1258"/>
      <c r="F41" s="196" t="s">
        <v>237</v>
      </c>
      <c r="G41" s="1251" t="s">
        <v>591</v>
      </c>
      <c r="H41" s="1252"/>
    </row>
    <row r="42" spans="5:8" ht="50.1" customHeight="1" thickBot="1">
      <c r="E42" s="1259"/>
      <c r="F42" s="199" t="s">
        <v>238</v>
      </c>
      <c r="G42" s="1253" t="s">
        <v>894</v>
      </c>
      <c r="H42" s="1254"/>
    </row>
    <row r="43" spans="5:8" ht="50.1" customHeight="1">
      <c r="E43" s="1257" t="s">
        <v>592</v>
      </c>
      <c r="F43" s="198" t="s">
        <v>751</v>
      </c>
      <c r="G43" s="1255" t="s">
        <v>593</v>
      </c>
      <c r="H43" s="1256"/>
    </row>
    <row r="44" spans="5:8" ht="50.1" customHeight="1" thickBot="1">
      <c r="E44" s="1259"/>
      <c r="F44" s="199" t="s">
        <v>239</v>
      </c>
      <c r="G44" s="1253" t="s">
        <v>594</v>
      </c>
      <c r="H44" s="1254"/>
    </row>
    <row r="45" spans="5:8" ht="50.1" customHeight="1">
      <c r="E45" s="1257" t="s">
        <v>595</v>
      </c>
      <c r="F45" s="198" t="s">
        <v>752</v>
      </c>
      <c r="G45" s="1255" t="s">
        <v>596</v>
      </c>
      <c r="H45" s="1256"/>
    </row>
    <row r="46" spans="5:8" ht="50.1" customHeight="1">
      <c r="E46" s="1258"/>
      <c r="F46" s="196" t="s">
        <v>753</v>
      </c>
      <c r="G46" s="1251" t="s">
        <v>597</v>
      </c>
      <c r="H46" s="1252"/>
    </row>
    <row r="47" spans="5:8" ht="50.1" customHeight="1">
      <c r="E47" s="1258"/>
      <c r="F47" s="196" t="s">
        <v>754</v>
      </c>
      <c r="G47" s="1251" t="s">
        <v>598</v>
      </c>
      <c r="H47" s="1252"/>
    </row>
    <row r="48" spans="5:8" ht="50.1" customHeight="1">
      <c r="E48" s="1258"/>
      <c r="F48" s="196" t="s">
        <v>240</v>
      </c>
      <c r="G48" s="1251" t="s">
        <v>895</v>
      </c>
      <c r="H48" s="1252"/>
    </row>
    <row r="49" spans="5:8" ht="50.1" customHeight="1">
      <c r="E49" s="1258"/>
      <c r="F49" s="196" t="s">
        <v>755</v>
      </c>
      <c r="G49" s="1251" t="s">
        <v>599</v>
      </c>
      <c r="H49" s="1252"/>
    </row>
    <row r="50" spans="5:8" ht="50.1" customHeight="1">
      <c r="E50" s="1258"/>
      <c r="F50" s="196" t="s">
        <v>756</v>
      </c>
      <c r="G50" s="1251" t="s">
        <v>600</v>
      </c>
      <c r="H50" s="1252"/>
    </row>
    <row r="51" spans="5:8" ht="50.1" customHeight="1">
      <c r="E51" s="1258"/>
      <c r="F51" s="196" t="s">
        <v>757</v>
      </c>
      <c r="G51" s="1251" t="s">
        <v>601</v>
      </c>
      <c r="H51" s="1252"/>
    </row>
    <row r="52" spans="5:8" ht="50.1" customHeight="1">
      <c r="E52" s="1258"/>
      <c r="F52" s="196" t="s">
        <v>241</v>
      </c>
      <c r="G52" s="1251" t="s">
        <v>602</v>
      </c>
      <c r="H52" s="1252"/>
    </row>
    <row r="53" spans="5:8" ht="50.1" customHeight="1">
      <c r="E53" s="1258"/>
      <c r="F53" s="196" t="s">
        <v>758</v>
      </c>
      <c r="G53" s="1251" t="s">
        <v>896</v>
      </c>
      <c r="H53" s="1252"/>
    </row>
    <row r="54" spans="5:8" ht="50.1" customHeight="1">
      <c r="E54" s="1258"/>
      <c r="F54" s="196" t="s">
        <v>759</v>
      </c>
      <c r="G54" s="1251" t="s">
        <v>603</v>
      </c>
      <c r="H54" s="1252"/>
    </row>
    <row r="55" spans="5:8" ht="50.1" customHeight="1">
      <c r="E55" s="1258"/>
      <c r="F55" s="196" t="s">
        <v>760</v>
      </c>
      <c r="G55" s="1251" t="s">
        <v>604</v>
      </c>
      <c r="H55" s="1252"/>
    </row>
    <row r="56" spans="5:8" ht="50.1" customHeight="1">
      <c r="E56" s="1258"/>
      <c r="F56" s="196" t="s">
        <v>761</v>
      </c>
      <c r="G56" s="1251" t="s">
        <v>605</v>
      </c>
      <c r="H56" s="1252"/>
    </row>
    <row r="57" spans="5:8" ht="50.1" customHeight="1">
      <c r="E57" s="1258"/>
      <c r="F57" s="196" t="s">
        <v>762</v>
      </c>
      <c r="G57" s="1251" t="s">
        <v>606</v>
      </c>
      <c r="H57" s="1252"/>
    </row>
    <row r="58" spans="5:8" ht="50.1" customHeight="1">
      <c r="E58" s="1258"/>
      <c r="F58" s="196" t="s">
        <v>763</v>
      </c>
      <c r="G58" s="1251" t="s">
        <v>607</v>
      </c>
      <c r="H58" s="1252"/>
    </row>
    <row r="59" spans="5:8" ht="50.1" customHeight="1" thickBot="1">
      <c r="E59" s="1259"/>
      <c r="F59" s="200" t="s">
        <v>764</v>
      </c>
      <c r="G59" s="1253" t="s">
        <v>608</v>
      </c>
      <c r="H59" s="1254"/>
    </row>
    <row r="60" spans="5:8" ht="50.1" customHeight="1">
      <c r="E60" s="1257" t="s">
        <v>609</v>
      </c>
      <c r="F60" s="198" t="s">
        <v>242</v>
      </c>
      <c r="G60" s="1255" t="s">
        <v>610</v>
      </c>
      <c r="H60" s="1256"/>
    </row>
    <row r="61" spans="5:8" ht="50.1" customHeight="1">
      <c r="E61" s="1258"/>
      <c r="F61" s="196" t="s">
        <v>243</v>
      </c>
      <c r="G61" s="1251" t="s">
        <v>611</v>
      </c>
      <c r="H61" s="1252"/>
    </row>
    <row r="62" spans="5:8" ht="50.1" customHeight="1">
      <c r="E62" s="1258"/>
      <c r="F62" s="196" t="s">
        <v>244</v>
      </c>
      <c r="G62" s="1251" t="s">
        <v>612</v>
      </c>
      <c r="H62" s="1252"/>
    </row>
    <row r="63" spans="5:8" ht="50.1" customHeight="1">
      <c r="E63" s="1258"/>
      <c r="F63" s="196" t="s">
        <v>766</v>
      </c>
      <c r="G63" s="1251" t="s">
        <v>897</v>
      </c>
      <c r="H63" s="1252"/>
    </row>
    <row r="64" spans="5:8" ht="50.1" customHeight="1">
      <c r="E64" s="1258"/>
      <c r="F64" s="196" t="s">
        <v>245</v>
      </c>
      <c r="G64" s="1251" t="s">
        <v>613</v>
      </c>
      <c r="H64" s="1252"/>
    </row>
    <row r="65" spans="5:8" ht="50.1" customHeight="1">
      <c r="E65" s="1258"/>
      <c r="F65" s="196" t="s">
        <v>246</v>
      </c>
      <c r="G65" s="1251" t="s">
        <v>898</v>
      </c>
      <c r="H65" s="1252"/>
    </row>
    <row r="66" spans="5:8" ht="50.1" customHeight="1">
      <c r="E66" s="1258"/>
      <c r="F66" s="196" t="s">
        <v>247</v>
      </c>
      <c r="G66" s="1251" t="s">
        <v>614</v>
      </c>
      <c r="H66" s="1252"/>
    </row>
    <row r="67" spans="5:8" ht="50.1" customHeight="1">
      <c r="E67" s="1258"/>
      <c r="F67" s="196" t="s">
        <v>248</v>
      </c>
      <c r="G67" s="1251" t="s">
        <v>615</v>
      </c>
      <c r="H67" s="1252"/>
    </row>
    <row r="68" spans="5:8" ht="50.1" customHeight="1">
      <c r="E68" s="1258"/>
      <c r="F68" s="196" t="s">
        <v>249</v>
      </c>
      <c r="G68" s="1251" t="s">
        <v>616</v>
      </c>
      <c r="H68" s="1252"/>
    </row>
    <row r="69" spans="5:8" ht="50.1" customHeight="1">
      <c r="E69" s="1258"/>
      <c r="F69" s="196" t="s">
        <v>250</v>
      </c>
      <c r="G69" s="1251" t="s">
        <v>617</v>
      </c>
      <c r="H69" s="1252"/>
    </row>
    <row r="70" spans="5:8" ht="50.1" customHeight="1">
      <c r="E70" s="1258"/>
      <c r="F70" s="196" t="s">
        <v>767</v>
      </c>
      <c r="G70" s="1251" t="s">
        <v>618</v>
      </c>
      <c r="H70" s="1252"/>
    </row>
    <row r="71" spans="5:8" ht="50.1" customHeight="1">
      <c r="E71" s="1258"/>
      <c r="F71" s="196" t="s">
        <v>768</v>
      </c>
      <c r="G71" s="1251" t="s">
        <v>899</v>
      </c>
      <c r="H71" s="1252"/>
    </row>
    <row r="72" spans="5:8" ht="50.1" customHeight="1">
      <c r="E72" s="1258"/>
      <c r="F72" s="196" t="s">
        <v>769</v>
      </c>
      <c r="G72" s="1251" t="s">
        <v>619</v>
      </c>
      <c r="H72" s="1252"/>
    </row>
    <row r="73" spans="5:8" ht="50.1" customHeight="1" thickBot="1">
      <c r="E73" s="1259"/>
      <c r="F73" s="199" t="s">
        <v>251</v>
      </c>
      <c r="G73" s="1253" t="s">
        <v>620</v>
      </c>
      <c r="H73" s="1254"/>
    </row>
    <row r="74" spans="5:8" ht="50.1" customHeight="1">
      <c r="E74" s="1257" t="s">
        <v>621</v>
      </c>
      <c r="F74" s="198" t="s">
        <v>770</v>
      </c>
      <c r="G74" s="1255" t="s">
        <v>622</v>
      </c>
      <c r="H74" s="1256"/>
    </row>
    <row r="75" spans="5:8" ht="63.75" customHeight="1">
      <c r="E75" s="1258"/>
      <c r="F75" s="196" t="s">
        <v>252</v>
      </c>
      <c r="G75" s="1251" t="s">
        <v>900</v>
      </c>
      <c r="H75" s="1252"/>
    </row>
    <row r="76" spans="5:8" ht="63.75" customHeight="1">
      <c r="E76" s="1258"/>
      <c r="F76" s="196" t="s">
        <v>253</v>
      </c>
      <c r="G76" s="1251" t="s">
        <v>623</v>
      </c>
      <c r="H76" s="1252"/>
    </row>
    <row r="77" spans="5:8" ht="50.1" customHeight="1">
      <c r="E77" s="1258"/>
      <c r="F77" s="196" t="s">
        <v>254</v>
      </c>
      <c r="G77" s="1251" t="s">
        <v>624</v>
      </c>
      <c r="H77" s="1252"/>
    </row>
    <row r="78" spans="5:8" ht="50.1" customHeight="1">
      <c r="E78" s="1258"/>
      <c r="F78" s="196" t="s">
        <v>255</v>
      </c>
      <c r="G78" s="1251" t="s">
        <v>625</v>
      </c>
      <c r="H78" s="1252"/>
    </row>
    <row r="79" spans="5:8" ht="50.1" customHeight="1">
      <c r="E79" s="1258"/>
      <c r="F79" s="197" t="s">
        <v>256</v>
      </c>
      <c r="G79" s="1251" t="s">
        <v>626</v>
      </c>
      <c r="H79" s="1252"/>
    </row>
    <row r="80" spans="5:8" ht="50.1" customHeight="1" thickBot="1">
      <c r="E80" s="1259"/>
      <c r="F80" s="199" t="s">
        <v>257</v>
      </c>
      <c r="G80" s="1253" t="s">
        <v>627</v>
      </c>
      <c r="H80" s="1254"/>
    </row>
    <row r="81" spans="5:8" ht="50.1" customHeight="1">
      <c r="E81" s="1257" t="s">
        <v>628</v>
      </c>
      <c r="F81" s="198" t="s">
        <v>771</v>
      </c>
      <c r="G81" s="1255" t="s">
        <v>901</v>
      </c>
      <c r="H81" s="1256"/>
    </row>
    <row r="82" spans="5:8" ht="50.1" customHeight="1">
      <c r="E82" s="1258"/>
      <c r="F82" s="196" t="s">
        <v>772</v>
      </c>
      <c r="G82" s="1251" t="s">
        <v>629</v>
      </c>
      <c r="H82" s="1252"/>
    </row>
    <row r="83" spans="5:8" ht="50.1" customHeight="1">
      <c r="E83" s="1258"/>
      <c r="F83" s="196" t="s">
        <v>258</v>
      </c>
      <c r="G83" s="1251" t="s">
        <v>630</v>
      </c>
      <c r="H83" s="1252"/>
    </row>
    <row r="84" spans="5:8" ht="50.1" customHeight="1">
      <c r="E84" s="1258"/>
      <c r="F84" s="196" t="s">
        <v>259</v>
      </c>
      <c r="G84" s="1251" t="s">
        <v>902</v>
      </c>
      <c r="H84" s="1252"/>
    </row>
    <row r="85" spans="5:8" ht="50.1" customHeight="1">
      <c r="E85" s="1258"/>
      <c r="F85" s="196" t="s">
        <v>260</v>
      </c>
      <c r="G85" s="1251" t="s">
        <v>903</v>
      </c>
      <c r="H85" s="1252"/>
    </row>
    <row r="86" spans="5:8" ht="50.1" customHeight="1">
      <c r="E86" s="1258"/>
      <c r="F86" s="196" t="s">
        <v>773</v>
      </c>
      <c r="G86" s="1251" t="s">
        <v>904</v>
      </c>
      <c r="H86" s="1252"/>
    </row>
    <row r="87" spans="5:8" ht="50.1" customHeight="1">
      <c r="E87" s="1258"/>
      <c r="F87" s="196" t="s">
        <v>774</v>
      </c>
      <c r="G87" s="1251" t="s">
        <v>631</v>
      </c>
      <c r="H87" s="1252"/>
    </row>
    <row r="88" spans="5:8" ht="50.1" customHeight="1">
      <c r="E88" s="1258"/>
      <c r="F88" s="196" t="s">
        <v>261</v>
      </c>
      <c r="G88" s="1251" t="s">
        <v>632</v>
      </c>
      <c r="H88" s="1252"/>
    </row>
    <row r="89" spans="5:8" ht="50.1" customHeight="1">
      <c r="E89" s="1258"/>
      <c r="F89" s="196" t="s">
        <v>262</v>
      </c>
      <c r="G89" s="1251" t="s">
        <v>633</v>
      </c>
      <c r="H89" s="1252"/>
    </row>
    <row r="90" spans="5:8" ht="50.1" customHeight="1">
      <c r="E90" s="1258"/>
      <c r="F90" s="196" t="s">
        <v>263</v>
      </c>
      <c r="G90" s="1251" t="s">
        <v>634</v>
      </c>
      <c r="H90" s="1252"/>
    </row>
    <row r="91" spans="5:8" ht="50.1" customHeight="1">
      <c r="E91" s="1258"/>
      <c r="F91" s="196" t="s">
        <v>775</v>
      </c>
      <c r="G91" s="1251" t="s">
        <v>905</v>
      </c>
      <c r="H91" s="1252"/>
    </row>
    <row r="92" spans="5:8" ht="50.1" customHeight="1">
      <c r="E92" s="1258"/>
      <c r="F92" s="196" t="s">
        <v>264</v>
      </c>
      <c r="G92" s="1251" t="s">
        <v>635</v>
      </c>
      <c r="H92" s="1252"/>
    </row>
    <row r="93" spans="5:8" ht="50.1" customHeight="1" thickBot="1">
      <c r="E93" s="1259"/>
      <c r="F93" s="199" t="s">
        <v>776</v>
      </c>
      <c r="G93" s="1253" t="s">
        <v>880</v>
      </c>
      <c r="H93" s="1254"/>
    </row>
    <row r="94" spans="5:8" ht="50.1" customHeight="1">
      <c r="E94" s="1257" t="s">
        <v>636</v>
      </c>
      <c r="F94" s="198" t="s">
        <v>265</v>
      </c>
      <c r="G94" s="1255" t="s">
        <v>637</v>
      </c>
      <c r="H94" s="1256"/>
    </row>
    <row r="95" spans="5:8" ht="50.1" customHeight="1">
      <c r="E95" s="1258"/>
      <c r="F95" s="196" t="s">
        <v>266</v>
      </c>
      <c r="G95" s="1251" t="s">
        <v>638</v>
      </c>
      <c r="H95" s="1252"/>
    </row>
    <row r="96" spans="5:8" ht="50.1" customHeight="1">
      <c r="E96" s="1258"/>
      <c r="F96" s="196" t="s">
        <v>267</v>
      </c>
      <c r="G96" s="1251" t="s">
        <v>639</v>
      </c>
      <c r="H96" s="1252"/>
    </row>
    <row r="97" spans="5:8" ht="50.1" customHeight="1">
      <c r="E97" s="1258"/>
      <c r="F97" s="196" t="s">
        <v>268</v>
      </c>
      <c r="G97" s="1251" t="s">
        <v>640</v>
      </c>
      <c r="H97" s="1252"/>
    </row>
    <row r="98" spans="5:8" ht="50.1" customHeight="1" thickBot="1">
      <c r="E98" s="1259"/>
      <c r="F98" s="199" t="s">
        <v>269</v>
      </c>
      <c r="G98" s="1253" t="s">
        <v>641</v>
      </c>
      <c r="H98" s="1254"/>
    </row>
    <row r="99" spans="5:8" ht="50.1" customHeight="1">
      <c r="E99" s="1257" t="s">
        <v>642</v>
      </c>
      <c r="F99" s="198" t="s">
        <v>777</v>
      </c>
      <c r="G99" s="1255" t="s">
        <v>643</v>
      </c>
      <c r="H99" s="1256"/>
    </row>
    <row r="100" spans="5:8" ht="50.1" customHeight="1">
      <c r="E100" s="1258"/>
      <c r="F100" s="196" t="s">
        <v>270</v>
      </c>
      <c r="G100" s="1251" t="s">
        <v>644</v>
      </c>
      <c r="H100" s="1252"/>
    </row>
    <row r="101" spans="5:8" ht="50.1" customHeight="1">
      <c r="E101" s="1258"/>
      <c r="F101" s="196" t="s">
        <v>271</v>
      </c>
      <c r="G101" s="1251" t="s">
        <v>645</v>
      </c>
      <c r="H101" s="1252"/>
    </row>
    <row r="102" spans="5:8" ht="50.1" customHeight="1">
      <c r="E102" s="1258"/>
      <c r="F102" s="196" t="s">
        <v>272</v>
      </c>
      <c r="G102" s="1251" t="s">
        <v>906</v>
      </c>
      <c r="H102" s="1252"/>
    </row>
    <row r="103" spans="5:8" ht="50.1" customHeight="1">
      <c r="E103" s="1258"/>
      <c r="F103" s="196" t="s">
        <v>273</v>
      </c>
      <c r="G103" s="1251" t="s">
        <v>646</v>
      </c>
      <c r="H103" s="1252"/>
    </row>
    <row r="104" spans="5:8" ht="50.1" customHeight="1">
      <c r="E104" s="1258"/>
      <c r="F104" s="196" t="s">
        <v>274</v>
      </c>
      <c r="G104" s="1251" t="s">
        <v>647</v>
      </c>
      <c r="H104" s="1252"/>
    </row>
    <row r="105" spans="5:8" ht="50.1" customHeight="1" thickBot="1">
      <c r="E105" s="1259"/>
      <c r="F105" s="199" t="s">
        <v>275</v>
      </c>
      <c r="G105" s="1253" t="s">
        <v>648</v>
      </c>
      <c r="H105" s="1254"/>
    </row>
    <row r="106" spans="5:8" ht="50.1" customHeight="1">
      <c r="E106" s="1257" t="s">
        <v>649</v>
      </c>
      <c r="F106" s="198" t="s">
        <v>276</v>
      </c>
      <c r="G106" s="1255" t="s">
        <v>650</v>
      </c>
      <c r="H106" s="1256"/>
    </row>
    <row r="107" spans="5:8" ht="50.1" customHeight="1">
      <c r="E107" s="1258"/>
      <c r="F107" s="196" t="s">
        <v>277</v>
      </c>
      <c r="G107" s="1251" t="s">
        <v>907</v>
      </c>
      <c r="H107" s="1252"/>
    </row>
    <row r="108" spans="5:8" ht="50.1" customHeight="1">
      <c r="E108" s="1258"/>
      <c r="F108" s="196" t="s">
        <v>778</v>
      </c>
      <c r="G108" s="1251" t="s">
        <v>908</v>
      </c>
      <c r="H108" s="1252"/>
    </row>
    <row r="109" spans="5:8" ht="50.1" customHeight="1" thickBot="1">
      <c r="E109" s="1259"/>
      <c r="F109" s="199" t="s">
        <v>779</v>
      </c>
      <c r="G109" s="1253" t="s">
        <v>651</v>
      </c>
      <c r="H109" s="1254"/>
    </row>
    <row r="110" spans="5:8" ht="50.1" customHeight="1">
      <c r="E110" s="1257" t="s">
        <v>652</v>
      </c>
      <c r="F110" s="198" t="s">
        <v>278</v>
      </c>
      <c r="G110" s="1255" t="s">
        <v>653</v>
      </c>
      <c r="H110" s="1256"/>
    </row>
    <row r="111" spans="5:8" ht="50.1" customHeight="1">
      <c r="E111" s="1258"/>
      <c r="F111" s="196" t="s">
        <v>279</v>
      </c>
      <c r="G111" s="1251" t="s">
        <v>654</v>
      </c>
      <c r="H111" s="1252"/>
    </row>
    <row r="112" spans="5:8" ht="50.1" customHeight="1">
      <c r="E112" s="1258"/>
      <c r="F112" s="196" t="s">
        <v>280</v>
      </c>
      <c r="G112" s="1251" t="s">
        <v>909</v>
      </c>
      <c r="H112" s="1252"/>
    </row>
    <row r="113" spans="3:8" ht="50.1" customHeight="1">
      <c r="E113" s="1258"/>
      <c r="F113" s="196" t="s">
        <v>281</v>
      </c>
      <c r="G113" s="1251" t="s">
        <v>655</v>
      </c>
      <c r="H113" s="1252"/>
    </row>
    <row r="114" spans="3:8" ht="50.1" customHeight="1">
      <c r="E114" s="1258"/>
      <c r="F114" s="196" t="s">
        <v>282</v>
      </c>
      <c r="G114" s="1251" t="s">
        <v>656</v>
      </c>
      <c r="H114" s="1252"/>
    </row>
    <row r="115" spans="3:8" ht="50.1" customHeight="1">
      <c r="E115" s="1258"/>
      <c r="F115" s="196" t="s">
        <v>283</v>
      </c>
      <c r="G115" s="1251" t="s">
        <v>657</v>
      </c>
      <c r="H115" s="1252"/>
    </row>
    <row r="116" spans="3:8" ht="50.1" customHeight="1">
      <c r="E116" s="1258"/>
      <c r="F116" s="196" t="s">
        <v>284</v>
      </c>
      <c r="G116" s="1251" t="s">
        <v>658</v>
      </c>
      <c r="H116" s="1252"/>
    </row>
    <row r="117" spans="3:8" ht="50.1" customHeight="1" thickBot="1">
      <c r="E117" s="1259"/>
      <c r="F117" s="199" t="s">
        <v>285</v>
      </c>
      <c r="G117" s="1253" t="s">
        <v>659</v>
      </c>
      <c r="H117" s="1254"/>
    </row>
    <row r="118" spans="3:8" ht="13.5" thickBot="1">
      <c r="E118" s="4"/>
      <c r="F118" s="5"/>
    </row>
    <row r="119" spans="3:8" ht="15.75" thickBot="1">
      <c r="C119" s="239" t="s">
        <v>941</v>
      </c>
    </row>
  </sheetData>
  <sheetProtection password="E0DB" sheet="1" objects="1" scenarios="1" formatCells="0" formatColumns="0" formatRows="0" sort="0" autoFilter="0"/>
  <mergeCells count="129">
    <mergeCell ref="G4:H4"/>
    <mergeCell ref="G20:H20"/>
    <mergeCell ref="G21:H21"/>
    <mergeCell ref="G22:H22"/>
    <mergeCell ref="G23:H23"/>
    <mergeCell ref="G24:H24"/>
    <mergeCell ref="G28:H28"/>
    <mergeCell ref="E2:H3"/>
    <mergeCell ref="E99:E105"/>
    <mergeCell ref="G29:H29"/>
    <mergeCell ref="G30:H30"/>
    <mergeCell ref="G31:H31"/>
    <mergeCell ref="G32:H32"/>
    <mergeCell ref="G33:H33"/>
    <mergeCell ref="G5:H5"/>
    <mergeCell ref="G6:H6"/>
    <mergeCell ref="G7:H7"/>
    <mergeCell ref="G8:H8"/>
    <mergeCell ref="G9:H9"/>
    <mergeCell ref="G10:H10"/>
    <mergeCell ref="G11:H11"/>
    <mergeCell ref="G12:H12"/>
    <mergeCell ref="G13:H13"/>
    <mergeCell ref="G14:H14"/>
    <mergeCell ref="E106:E109"/>
    <mergeCell ref="E110:E117"/>
    <mergeCell ref="E43:E44"/>
    <mergeCell ref="E45:E59"/>
    <mergeCell ref="E60:E73"/>
    <mergeCell ref="E74:E80"/>
    <mergeCell ref="E94:E98"/>
    <mergeCell ref="E4:E5"/>
    <mergeCell ref="E6:E12"/>
    <mergeCell ref="E13:E18"/>
    <mergeCell ref="E19:E28"/>
    <mergeCell ref="E29:E42"/>
    <mergeCell ref="E81:E93"/>
    <mergeCell ref="G15:H15"/>
    <mergeCell ref="G16:H16"/>
    <mergeCell ref="G17:H17"/>
    <mergeCell ref="G18:H18"/>
    <mergeCell ref="G19:H19"/>
    <mergeCell ref="G25:H25"/>
    <mergeCell ref="G26:H26"/>
    <mergeCell ref="G27:H27"/>
    <mergeCell ref="G39:H39"/>
    <mergeCell ref="G40:H40"/>
    <mergeCell ref="G41:H41"/>
    <mergeCell ref="G42:H42"/>
    <mergeCell ref="G43:H43"/>
    <mergeCell ref="G34:H34"/>
    <mergeCell ref="G35:H35"/>
    <mergeCell ref="G36:H36"/>
    <mergeCell ref="G37:H37"/>
    <mergeCell ref="G38:H38"/>
    <mergeCell ref="G49:H49"/>
    <mergeCell ref="G50:H50"/>
    <mergeCell ref="G51:H51"/>
    <mergeCell ref="G52:H52"/>
    <mergeCell ref="G53:H53"/>
    <mergeCell ref="G44:H44"/>
    <mergeCell ref="G45:H45"/>
    <mergeCell ref="G46:H46"/>
    <mergeCell ref="G47:H47"/>
    <mergeCell ref="G48:H48"/>
    <mergeCell ref="G59:H59"/>
    <mergeCell ref="G60:H60"/>
    <mergeCell ref="G61:H61"/>
    <mergeCell ref="G62:H62"/>
    <mergeCell ref="G63:H63"/>
    <mergeCell ref="G54:H54"/>
    <mergeCell ref="G55:H55"/>
    <mergeCell ref="G56:H56"/>
    <mergeCell ref="G57:H57"/>
    <mergeCell ref="G58:H58"/>
    <mergeCell ref="G69:H69"/>
    <mergeCell ref="G70:H70"/>
    <mergeCell ref="G71:H71"/>
    <mergeCell ref="G72:H72"/>
    <mergeCell ref="G73:H73"/>
    <mergeCell ref="G64:H64"/>
    <mergeCell ref="G65:H65"/>
    <mergeCell ref="G66:H66"/>
    <mergeCell ref="G67:H67"/>
    <mergeCell ref="G68:H68"/>
    <mergeCell ref="G79:H79"/>
    <mergeCell ref="G80:H80"/>
    <mergeCell ref="G81:H81"/>
    <mergeCell ref="G82:H82"/>
    <mergeCell ref="G83:H83"/>
    <mergeCell ref="G74:H74"/>
    <mergeCell ref="G75:H75"/>
    <mergeCell ref="G76:H76"/>
    <mergeCell ref="G77:H77"/>
    <mergeCell ref="G78:H78"/>
    <mergeCell ref="G98:H98"/>
    <mergeCell ref="G89:H89"/>
    <mergeCell ref="G90:H90"/>
    <mergeCell ref="G91:H91"/>
    <mergeCell ref="G92:H92"/>
    <mergeCell ref="G93:H93"/>
    <mergeCell ref="G84:H84"/>
    <mergeCell ref="G85:H85"/>
    <mergeCell ref="G86:H86"/>
    <mergeCell ref="G87:H87"/>
    <mergeCell ref="G88:H88"/>
    <mergeCell ref="G94:H94"/>
    <mergeCell ref="G95:H95"/>
    <mergeCell ref="G96:H96"/>
    <mergeCell ref="G97:H97"/>
    <mergeCell ref="G114:H114"/>
    <mergeCell ref="G115:H115"/>
    <mergeCell ref="G116:H116"/>
    <mergeCell ref="G117:H117"/>
    <mergeCell ref="G109:H109"/>
    <mergeCell ref="G110:H110"/>
    <mergeCell ref="G111:H111"/>
    <mergeCell ref="G112:H112"/>
    <mergeCell ref="G113:H113"/>
    <mergeCell ref="G104:H104"/>
    <mergeCell ref="G105:H105"/>
    <mergeCell ref="G106:H106"/>
    <mergeCell ref="G107:H107"/>
    <mergeCell ref="G108:H108"/>
    <mergeCell ref="G99:H99"/>
    <mergeCell ref="G100:H100"/>
    <mergeCell ref="G101:H101"/>
    <mergeCell ref="G102:H102"/>
    <mergeCell ref="G103:H103"/>
  </mergeCells>
  <hyperlinks>
    <hyperlink ref="C2" location="Inicio!A1" display="INICIO"/>
    <hyperlink ref="C119" location="Inicio!A1" display="INICIO"/>
  </hyperlinks>
  <printOptions horizontalCentered="1" verticalCentered="1"/>
  <pageMargins left="0.70866141732283472" right="0.70866141732283472" top="0.74803149606299213" bottom="0.74803149606299213" header="0.31496062992125984" footer="0.31496062992125984"/>
  <pageSetup scale="64" orientation="portrait" r:id="rId1"/>
  <colBreaks count="1" manualBreakCount="1">
    <brk id="8"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t_inicion_ctrl_seginf">
                <anchor moveWithCells="1" sizeWithCells="1">
                  <from>
                    <xdr:col>2</xdr:col>
                    <xdr:colOff>9525</xdr:colOff>
                    <xdr:row>1</xdr:row>
                    <xdr:rowOff>9525</xdr:rowOff>
                  </from>
                  <to>
                    <xdr:col>3</xdr:col>
                    <xdr:colOff>9525</xdr:colOff>
                    <xdr:row>1</xdr:row>
                    <xdr:rowOff>228600</xdr:rowOff>
                  </to>
                </anchor>
              </controlPr>
            </control>
          </mc:Choice>
        </mc:AlternateContent>
        <mc:AlternateContent xmlns:mc="http://schemas.openxmlformats.org/markup-compatibility/2006">
          <mc:Choice Requires="x14">
            <control shapeId="26627" r:id="rId5" name="Button 3">
              <controlPr defaultSize="0" print="0" autoFill="0" autoPict="0" macro="[0]!Bt_inicion_ctrl_seginf">
                <anchor moveWithCells="1" sizeWithCells="1">
                  <from>
                    <xdr:col>2</xdr:col>
                    <xdr:colOff>9525</xdr:colOff>
                    <xdr:row>118</xdr:row>
                    <xdr:rowOff>9525</xdr:rowOff>
                  </from>
                  <to>
                    <xdr:col>3</xdr:col>
                    <xdr:colOff>9525</xdr:colOff>
                    <xdr:row>119</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C1:N20"/>
  <sheetViews>
    <sheetView showGridLines="0" zoomScaleNormal="100" zoomScaleSheetLayoutView="80" workbookViewId="0">
      <selection activeCell="C5" sqref="C5"/>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4" ht="32.25" customHeight="1" thickBot="1">
      <c r="G1" s="79"/>
      <c r="H1" s="79"/>
      <c r="I1" s="79"/>
      <c r="J1" s="79"/>
    </row>
    <row r="2" spans="3:14" ht="18" customHeight="1" thickBot="1">
      <c r="C2" s="239" t="s">
        <v>941</v>
      </c>
      <c r="E2" s="1275" t="s">
        <v>930</v>
      </c>
      <c r="F2" s="1276"/>
      <c r="G2" s="1276"/>
      <c r="H2" s="1277"/>
      <c r="I2" s="104"/>
      <c r="J2" s="104"/>
      <c r="K2" s="105"/>
      <c r="L2" s="105"/>
      <c r="M2" s="105"/>
      <c r="N2" s="73"/>
    </row>
    <row r="3" spans="3:14" ht="30.75" thickBot="1">
      <c r="E3" s="154" t="s">
        <v>504</v>
      </c>
      <c r="F3" s="179" t="s">
        <v>505</v>
      </c>
      <c r="G3" s="179" t="s">
        <v>695</v>
      </c>
      <c r="H3" s="195" t="s">
        <v>506</v>
      </c>
      <c r="I3" s="102"/>
      <c r="J3" s="102"/>
      <c r="K3" s="103"/>
      <c r="L3" s="103"/>
      <c r="M3" s="103"/>
      <c r="N3" s="73"/>
    </row>
    <row r="4" spans="3:14" ht="15">
      <c r="E4" s="1269" t="s">
        <v>507</v>
      </c>
      <c r="F4" s="1272" t="s">
        <v>508</v>
      </c>
      <c r="G4" s="177" t="s">
        <v>509</v>
      </c>
      <c r="H4" s="178">
        <v>15</v>
      </c>
      <c r="I4" s="227"/>
      <c r="J4" s="227"/>
      <c r="K4" s="31"/>
      <c r="L4" s="31"/>
      <c r="M4" s="31"/>
    </row>
    <row r="5" spans="3:14" ht="15">
      <c r="E5" s="1270"/>
      <c r="F5" s="1273"/>
      <c r="G5" s="133" t="s">
        <v>288</v>
      </c>
      <c r="H5" s="174">
        <v>0</v>
      </c>
      <c r="I5" s="227"/>
      <c r="J5" s="227"/>
      <c r="K5" s="31"/>
      <c r="L5" s="31"/>
      <c r="M5" s="31"/>
    </row>
    <row r="6" spans="3:14" ht="15">
      <c r="E6" s="1270"/>
      <c r="F6" s="1273" t="s">
        <v>510</v>
      </c>
      <c r="G6" s="133" t="s">
        <v>289</v>
      </c>
      <c r="H6" s="174">
        <v>15</v>
      </c>
      <c r="I6" s="227"/>
      <c r="J6" s="227"/>
      <c r="K6" s="31"/>
      <c r="L6" s="31"/>
      <c r="M6" s="31"/>
    </row>
    <row r="7" spans="3:14" ht="24.75" customHeight="1" thickBot="1">
      <c r="E7" s="1271"/>
      <c r="F7" s="1274"/>
      <c r="G7" s="175" t="s">
        <v>290</v>
      </c>
      <c r="H7" s="176">
        <v>0</v>
      </c>
      <c r="I7" s="227"/>
      <c r="J7" s="227"/>
      <c r="K7" s="31"/>
      <c r="L7" s="31"/>
      <c r="M7" s="31"/>
    </row>
    <row r="8" spans="3:14" ht="32.25" customHeight="1">
      <c r="E8" s="1269" t="s">
        <v>148</v>
      </c>
      <c r="F8" s="1272" t="s">
        <v>511</v>
      </c>
      <c r="G8" s="177" t="s">
        <v>291</v>
      </c>
      <c r="H8" s="178">
        <v>15</v>
      </c>
      <c r="I8" s="227"/>
      <c r="J8" s="227"/>
      <c r="K8" s="31"/>
      <c r="L8" s="31"/>
      <c r="M8" s="31"/>
    </row>
    <row r="9" spans="3:14" ht="16.5" customHeight="1" thickBot="1">
      <c r="E9" s="1271"/>
      <c r="F9" s="1274"/>
      <c r="G9" s="175" t="s">
        <v>292</v>
      </c>
      <c r="H9" s="176">
        <v>0</v>
      </c>
      <c r="I9" s="227"/>
      <c r="J9" s="227"/>
      <c r="K9" s="31"/>
      <c r="L9" s="31"/>
      <c r="M9" s="31"/>
    </row>
    <row r="10" spans="3:14" ht="15">
      <c r="E10" s="1269" t="s">
        <v>149</v>
      </c>
      <c r="F10" s="1272" t="s">
        <v>512</v>
      </c>
      <c r="G10" s="177" t="s">
        <v>696</v>
      </c>
      <c r="H10" s="178">
        <v>15</v>
      </c>
      <c r="I10" s="227"/>
      <c r="J10" s="227"/>
      <c r="K10" s="31"/>
      <c r="L10" s="31"/>
      <c r="M10" s="31"/>
    </row>
    <row r="11" spans="3:14" ht="15">
      <c r="E11" s="1270"/>
      <c r="F11" s="1273"/>
      <c r="G11" s="133" t="s">
        <v>302</v>
      </c>
      <c r="H11" s="174">
        <v>10</v>
      </c>
      <c r="I11" s="227"/>
      <c r="J11" s="227"/>
      <c r="K11" s="31"/>
      <c r="L11" s="31"/>
      <c r="M11" s="31"/>
    </row>
    <row r="12" spans="3:14" ht="28.5" customHeight="1" thickBot="1">
      <c r="E12" s="1271"/>
      <c r="F12" s="1274"/>
      <c r="G12" s="175" t="s">
        <v>293</v>
      </c>
      <c r="H12" s="176">
        <v>0</v>
      </c>
      <c r="I12" s="227"/>
      <c r="J12" s="227"/>
      <c r="K12" s="31"/>
      <c r="L12" s="31"/>
      <c r="M12" s="31"/>
    </row>
    <row r="13" spans="3:14" ht="15">
      <c r="E13" s="1269" t="s">
        <v>513</v>
      </c>
      <c r="F13" s="1272" t="s">
        <v>514</v>
      </c>
      <c r="G13" s="229" t="s">
        <v>295</v>
      </c>
      <c r="H13" s="178">
        <v>15</v>
      </c>
      <c r="I13" s="227"/>
      <c r="J13" s="227"/>
      <c r="K13" s="31"/>
      <c r="L13" s="31"/>
      <c r="M13" s="31"/>
    </row>
    <row r="14" spans="3:14" ht="27" customHeight="1" thickBot="1">
      <c r="E14" s="1271"/>
      <c r="F14" s="1274"/>
      <c r="G14" s="230" t="s">
        <v>515</v>
      </c>
      <c r="H14" s="176">
        <v>0</v>
      </c>
      <c r="I14" s="227"/>
      <c r="J14" s="227"/>
      <c r="K14" s="31"/>
      <c r="L14" s="31"/>
      <c r="M14" s="31"/>
    </row>
    <row r="15" spans="3:14" ht="33.75" customHeight="1">
      <c r="E15" s="1269" t="s">
        <v>150</v>
      </c>
      <c r="F15" s="1278" t="s">
        <v>516</v>
      </c>
      <c r="G15" s="232" t="s">
        <v>297</v>
      </c>
      <c r="H15" s="178">
        <v>15</v>
      </c>
      <c r="I15" s="227"/>
      <c r="J15" s="227"/>
      <c r="K15" s="31"/>
      <c r="L15" s="31"/>
      <c r="M15" s="31"/>
    </row>
    <row r="16" spans="3:14" ht="36" customHeight="1" thickBot="1">
      <c r="E16" s="1271"/>
      <c r="F16" s="1279"/>
      <c r="G16" s="233" t="s">
        <v>517</v>
      </c>
      <c r="H16" s="176">
        <v>0</v>
      </c>
      <c r="I16" s="227"/>
      <c r="J16" s="227"/>
      <c r="K16" s="31"/>
      <c r="L16" s="31"/>
      <c r="M16" s="31"/>
    </row>
    <row r="17" spans="5:13" ht="15">
      <c r="E17" s="1269" t="s">
        <v>518</v>
      </c>
      <c r="F17" s="1272" t="s">
        <v>519</v>
      </c>
      <c r="G17" s="177" t="s">
        <v>299</v>
      </c>
      <c r="H17" s="178">
        <v>10</v>
      </c>
      <c r="I17" s="227"/>
      <c r="J17" s="227"/>
      <c r="K17" s="31"/>
      <c r="L17" s="31"/>
      <c r="M17" s="31"/>
    </row>
    <row r="18" spans="5:13" ht="15">
      <c r="E18" s="1270"/>
      <c r="F18" s="1273"/>
      <c r="G18" s="133" t="s">
        <v>520</v>
      </c>
      <c r="H18" s="174">
        <v>5</v>
      </c>
      <c r="I18" s="227"/>
      <c r="J18" s="227"/>
      <c r="K18" s="31"/>
      <c r="L18" s="31"/>
      <c r="M18" s="31"/>
    </row>
    <row r="19" spans="5:13" ht="15.75" thickBot="1">
      <c r="E19" s="1271"/>
      <c r="F19" s="1274"/>
      <c r="G19" s="175" t="s">
        <v>301</v>
      </c>
      <c r="H19" s="176">
        <v>0</v>
      </c>
      <c r="I19" s="227"/>
      <c r="J19" s="227"/>
      <c r="K19" s="31"/>
      <c r="L19" s="31"/>
      <c r="M19" s="31"/>
    </row>
    <row r="20" spans="5:13" ht="15">
      <c r="E20" s="226"/>
      <c r="F20" s="226"/>
      <c r="G20" s="79"/>
      <c r="H20" s="79"/>
      <c r="I20" s="79"/>
      <c r="J20" s="79"/>
    </row>
  </sheetData>
  <sheetProtection password="E0DB" sheet="1" objects="1" scenarios="1" formatCells="0" formatColumns="0" formatRows="0" sort="0" autoFilter="0"/>
  <mergeCells count="14">
    <mergeCell ref="E2:H2"/>
    <mergeCell ref="E4:E7"/>
    <mergeCell ref="F4:F5"/>
    <mergeCell ref="F6:F7"/>
    <mergeCell ref="E15:E16"/>
    <mergeCell ref="F15:F16"/>
    <mergeCell ref="E17:E19"/>
    <mergeCell ref="F17:F19"/>
    <mergeCell ref="E8:E9"/>
    <mergeCell ref="F8:F9"/>
    <mergeCell ref="E10:E12"/>
    <mergeCell ref="F10:F12"/>
    <mergeCell ref="E13:E14"/>
    <mergeCell ref="F13:F14"/>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Bt_ini_Peso_diseño_Ctrl">
                <anchor moveWithCells="1" sizeWithCells="1">
                  <from>
                    <xdr:col>1</xdr:col>
                    <xdr:colOff>742950</xdr:colOff>
                    <xdr:row>1</xdr:row>
                    <xdr:rowOff>0</xdr:rowOff>
                  </from>
                  <to>
                    <xdr:col>2</xdr:col>
                    <xdr:colOff>742950</xdr:colOff>
                    <xdr:row>1</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FFFF00"/>
  </sheetPr>
  <dimension ref="C2:J9"/>
  <sheetViews>
    <sheetView showGridLines="0" showRowColHeaders="0" zoomScaleNormal="100" zoomScaleSheetLayoutView="80" workbookViewId="0">
      <selection activeCell="D7" sqref="D7"/>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2" spans="3:10" ht="13.5" thickBot="1">
      <c r="G2" s="79"/>
      <c r="H2" s="79"/>
      <c r="I2" s="79"/>
      <c r="J2" s="79"/>
    </row>
    <row r="3" spans="3:10" ht="16.5" thickBot="1">
      <c r="C3" s="239" t="s">
        <v>941</v>
      </c>
      <c r="E3" s="1280" t="s">
        <v>931</v>
      </c>
      <c r="F3" s="1281"/>
      <c r="G3" s="167"/>
      <c r="H3" s="79"/>
      <c r="I3" s="79"/>
      <c r="J3" s="79"/>
    </row>
    <row r="4" spans="3:10" s="43" customFormat="1" ht="30">
      <c r="E4" s="168" t="s">
        <v>521</v>
      </c>
      <c r="F4" s="169" t="s">
        <v>522</v>
      </c>
      <c r="G4" s="151"/>
      <c r="H4" s="80"/>
      <c r="I4" s="80"/>
      <c r="J4" s="80"/>
    </row>
    <row r="5" spans="3:10" s="43" customFormat="1" ht="15">
      <c r="E5" s="170" t="s">
        <v>152</v>
      </c>
      <c r="F5" s="171" t="s">
        <v>151</v>
      </c>
      <c r="G5" s="150"/>
      <c r="H5" s="80"/>
      <c r="I5" s="80"/>
      <c r="J5" s="80"/>
    </row>
    <row r="6" spans="3:10" s="43" customFormat="1" ht="15">
      <c r="E6" s="170" t="s">
        <v>23</v>
      </c>
      <c r="F6" s="171" t="s">
        <v>154</v>
      </c>
      <c r="G6" s="150"/>
      <c r="H6" s="80"/>
      <c r="I6" s="80"/>
      <c r="J6" s="80"/>
    </row>
    <row r="7" spans="3:10" s="43" customFormat="1" ht="15.75" thickBot="1">
      <c r="E7" s="172" t="s">
        <v>153</v>
      </c>
      <c r="F7" s="173" t="s">
        <v>155</v>
      </c>
      <c r="G7" s="150"/>
      <c r="H7" s="80"/>
      <c r="I7" s="80"/>
      <c r="J7" s="80"/>
    </row>
    <row r="8" spans="3:10" s="43" customFormat="1" ht="15">
      <c r="E8" s="59"/>
      <c r="F8" s="59"/>
      <c r="G8" s="5"/>
      <c r="H8" s="80"/>
      <c r="I8" s="80"/>
      <c r="J8" s="80"/>
    </row>
    <row r="9" spans="3:10" s="43" customFormat="1" ht="15">
      <c r="E9" s="59"/>
      <c r="F9" s="59"/>
      <c r="G9" s="5"/>
      <c r="H9" s="80"/>
      <c r="I9" s="80"/>
      <c r="J9" s="80"/>
    </row>
  </sheetData>
  <sheetProtection password="E0DB" sheet="1" objects="1" scenarios="1" formatCells="0" formatColumns="0" formatRows="0" sort="0" autoFilter="0"/>
  <mergeCells count="1">
    <mergeCell ref="E3:F3"/>
  </mergeCells>
  <hyperlinks>
    <hyperlink ref="C3"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t_inicio_cal_diseño">
                <anchor moveWithCells="1" sizeWithCells="1">
                  <from>
                    <xdr:col>2</xdr:col>
                    <xdr:colOff>0</xdr:colOff>
                    <xdr:row>1</xdr:row>
                    <xdr:rowOff>161925</xdr:rowOff>
                  </from>
                  <to>
                    <xdr:col>3</xdr:col>
                    <xdr:colOff>0</xdr:colOff>
                    <xdr:row>3</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FFFF00"/>
  </sheetPr>
  <dimension ref="C1:J7"/>
  <sheetViews>
    <sheetView showGridLines="0" showRowColHeaders="0" zoomScaleNormal="100" zoomScaleSheetLayoutView="80" workbookViewId="0">
      <selection activeCell="C3" sqref="C3"/>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0" s="43" customFormat="1" ht="15.75" thickBot="1">
      <c r="E1" s="59"/>
      <c r="F1" s="59"/>
      <c r="G1" s="80"/>
      <c r="H1" s="80"/>
      <c r="I1" s="80"/>
      <c r="J1" s="80"/>
    </row>
    <row r="2" spans="3:10" s="43" customFormat="1" ht="16.5" thickBot="1">
      <c r="C2" s="239" t="s">
        <v>941</v>
      </c>
      <c r="E2" s="1248" t="s">
        <v>940</v>
      </c>
      <c r="F2" s="1248"/>
      <c r="G2" s="80"/>
      <c r="H2" s="80"/>
      <c r="I2" s="80"/>
      <c r="J2" s="80"/>
    </row>
    <row r="3" spans="3:10" s="43" customFormat="1" ht="30">
      <c r="E3" s="72" t="s">
        <v>523</v>
      </c>
      <c r="F3" s="72" t="s">
        <v>524</v>
      </c>
      <c r="G3" s="80"/>
      <c r="H3" s="80"/>
      <c r="I3" s="80"/>
      <c r="J3" s="80"/>
    </row>
    <row r="4" spans="3:10" s="43" customFormat="1" ht="30">
      <c r="E4" s="225" t="s">
        <v>152</v>
      </c>
      <c r="F4" s="231" t="s">
        <v>525</v>
      </c>
      <c r="G4" s="80"/>
      <c r="H4" s="80"/>
      <c r="I4" s="80"/>
      <c r="J4" s="80"/>
    </row>
    <row r="5" spans="3:10" s="43" customFormat="1" ht="30">
      <c r="E5" s="225" t="s">
        <v>23</v>
      </c>
      <c r="F5" s="231" t="s">
        <v>526</v>
      </c>
      <c r="G5" s="80"/>
      <c r="H5" s="80"/>
      <c r="I5" s="80"/>
      <c r="J5" s="80"/>
    </row>
    <row r="6" spans="3:10" s="43" customFormat="1" ht="15">
      <c r="E6" s="225" t="s">
        <v>153</v>
      </c>
      <c r="F6" s="231" t="s">
        <v>527</v>
      </c>
      <c r="G6" s="80"/>
      <c r="H6" s="80"/>
      <c r="I6" s="80"/>
      <c r="J6" s="80"/>
    </row>
    <row r="7" spans="3:10" s="43" customFormat="1" ht="15">
      <c r="E7" s="59"/>
      <c r="F7" s="59"/>
      <c r="G7" s="80"/>
      <c r="H7" s="80"/>
      <c r="I7" s="80"/>
      <c r="J7" s="80"/>
    </row>
  </sheetData>
  <sheetProtection password="E0DB" sheet="1" objects="1" scenarios="1" formatCells="0" formatColumns="0" formatRows="0" sort="0" autoFilter="0"/>
  <mergeCells count="1">
    <mergeCell ref="E2:F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t_ini_ejecucion_ctrl">
                <anchor moveWithCells="1" sizeWithCells="1">
                  <from>
                    <xdr:col>2</xdr:col>
                    <xdr:colOff>0</xdr:colOff>
                    <xdr:row>0</xdr:row>
                    <xdr:rowOff>190500</xdr:rowOff>
                  </from>
                  <to>
                    <xdr:col>3</xdr:col>
                    <xdr:colOff>0</xdr:colOff>
                    <xdr:row>2</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FFFF00"/>
  </sheetPr>
  <dimension ref="C1:J14"/>
  <sheetViews>
    <sheetView showGridLines="0" showRowColHeaders="0" zoomScaleNormal="100" zoomScaleSheetLayoutView="80" workbookViewId="0">
      <selection activeCell="C3" sqref="C3"/>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0" s="43" customFormat="1" ht="15.75" thickBot="1">
      <c r="E1" s="59"/>
      <c r="F1" s="59"/>
      <c r="G1" s="80"/>
      <c r="H1" s="80"/>
      <c r="I1" s="80"/>
      <c r="J1" s="80"/>
    </row>
    <row r="2" spans="3:10" s="43" customFormat="1" ht="16.5" thickBot="1">
      <c r="C2" s="239" t="s">
        <v>941</v>
      </c>
      <c r="E2" s="1248" t="s">
        <v>932</v>
      </c>
      <c r="F2" s="1248"/>
      <c r="G2" s="1248"/>
      <c r="H2" s="1248"/>
      <c r="I2" s="80"/>
      <c r="J2" s="80"/>
    </row>
    <row r="3" spans="3:10" s="43" customFormat="1" ht="60.75" thickBot="1">
      <c r="E3" s="179" t="s">
        <v>528</v>
      </c>
      <c r="F3" s="179" t="s">
        <v>529</v>
      </c>
      <c r="G3" s="179" t="s">
        <v>530</v>
      </c>
      <c r="H3" s="179" t="s">
        <v>531</v>
      </c>
      <c r="I3" s="80"/>
      <c r="J3" s="80"/>
    </row>
    <row r="4" spans="3:10" s="43" customFormat="1" ht="15" customHeight="1">
      <c r="E4" s="583" t="s">
        <v>532</v>
      </c>
      <c r="F4" s="229" t="s">
        <v>533</v>
      </c>
      <c r="G4" s="229" t="s">
        <v>534</v>
      </c>
      <c r="H4" s="180" t="s">
        <v>201</v>
      </c>
      <c r="I4" s="80"/>
      <c r="J4" s="80"/>
    </row>
    <row r="5" spans="3:10" s="43" customFormat="1" ht="15">
      <c r="E5" s="546"/>
      <c r="F5" s="231" t="s">
        <v>535</v>
      </c>
      <c r="G5" s="231" t="s">
        <v>536</v>
      </c>
      <c r="H5" s="181" t="s">
        <v>200</v>
      </c>
      <c r="I5" s="80"/>
      <c r="J5" s="80"/>
    </row>
    <row r="6" spans="3:10" s="43" customFormat="1" ht="15.75" thickBot="1">
      <c r="E6" s="547"/>
      <c r="F6" s="230" t="s">
        <v>537</v>
      </c>
      <c r="G6" s="230" t="s">
        <v>538</v>
      </c>
      <c r="H6" s="182" t="s">
        <v>200</v>
      </c>
      <c r="I6" s="80"/>
      <c r="J6" s="80"/>
    </row>
    <row r="7" spans="3:10" s="43" customFormat="1" ht="30" customHeight="1">
      <c r="E7" s="583" t="s">
        <v>539</v>
      </c>
      <c r="F7" s="232" t="s">
        <v>533</v>
      </c>
      <c r="G7" s="232" t="s">
        <v>540</v>
      </c>
      <c r="H7" s="183" t="s">
        <v>200</v>
      </c>
      <c r="I7" s="80"/>
      <c r="J7" s="80"/>
    </row>
    <row r="8" spans="3:10" s="43" customFormat="1" ht="15">
      <c r="E8" s="546"/>
      <c r="F8" s="231" t="s">
        <v>541</v>
      </c>
      <c r="G8" s="231" t="s">
        <v>542</v>
      </c>
      <c r="H8" s="181" t="s">
        <v>200</v>
      </c>
      <c r="I8" s="80"/>
      <c r="J8" s="80"/>
    </row>
    <row r="9" spans="3:10" s="43" customFormat="1" ht="15.75" thickBot="1">
      <c r="E9" s="547"/>
      <c r="F9" s="230" t="s">
        <v>537</v>
      </c>
      <c r="G9" s="230" t="s">
        <v>543</v>
      </c>
      <c r="H9" s="182" t="s">
        <v>200</v>
      </c>
      <c r="I9" s="80"/>
      <c r="J9" s="80"/>
    </row>
    <row r="10" spans="3:10" s="43" customFormat="1" ht="15">
      <c r="E10" s="583" t="s">
        <v>544</v>
      </c>
      <c r="F10" s="229" t="s">
        <v>533</v>
      </c>
      <c r="G10" s="229" t="s">
        <v>545</v>
      </c>
      <c r="H10" s="180" t="s">
        <v>200</v>
      </c>
      <c r="I10" s="80"/>
      <c r="J10" s="80"/>
    </row>
    <row r="11" spans="3:10" s="43" customFormat="1" ht="15">
      <c r="E11" s="546"/>
      <c r="F11" s="231" t="s">
        <v>541</v>
      </c>
      <c r="G11" s="231" t="s">
        <v>546</v>
      </c>
      <c r="H11" s="181" t="s">
        <v>200</v>
      </c>
      <c r="I11" s="80"/>
      <c r="J11" s="80"/>
    </row>
    <row r="12" spans="3:10" s="43" customFormat="1" ht="15.75" thickBot="1">
      <c r="E12" s="547"/>
      <c r="F12" s="230" t="s">
        <v>537</v>
      </c>
      <c r="G12" s="230" t="s">
        <v>547</v>
      </c>
      <c r="H12" s="182" t="s">
        <v>200</v>
      </c>
      <c r="I12" s="80"/>
      <c r="J12" s="80"/>
    </row>
    <row r="13" spans="3:10" s="43" customFormat="1" ht="15">
      <c r="E13" s="69"/>
      <c r="F13" s="59"/>
      <c r="G13" s="224"/>
      <c r="H13" s="224"/>
      <c r="I13" s="80"/>
      <c r="J13" s="80"/>
    </row>
    <row r="14" spans="3:10">
      <c r="E14" s="4"/>
      <c r="F14" s="5"/>
    </row>
  </sheetData>
  <sheetProtection formatCells="0" formatColumns="0" formatRows="0" sort="0" autoFilter="0"/>
  <mergeCells count="4">
    <mergeCell ref="E2:H2"/>
    <mergeCell ref="E4:E6"/>
    <mergeCell ref="E7:E9"/>
    <mergeCell ref="E10:E1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Bt_inicio_cal_solidez">
                <anchor moveWithCells="1" sizeWithCells="1">
                  <from>
                    <xdr:col>2</xdr:col>
                    <xdr:colOff>0</xdr:colOff>
                    <xdr:row>0</xdr:row>
                    <xdr:rowOff>190500</xdr:rowOff>
                  </from>
                  <to>
                    <xdr:col>3</xdr:col>
                    <xdr:colOff>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sheetPr>
  <dimension ref="A1:BI115"/>
  <sheetViews>
    <sheetView tabSelected="1" topLeftCell="AY16" zoomScale="60" zoomScaleNormal="60" zoomScaleSheetLayoutView="90" zoomScalePageLayoutView="50" workbookViewId="0">
      <selection activeCell="BD14" sqref="BD14"/>
    </sheetView>
  </sheetViews>
  <sheetFormatPr baseColWidth="10" defaultRowHeight="12.75"/>
  <cols>
    <col min="1" max="1" width="18.85546875" style="2" customWidth="1"/>
    <col min="2" max="2" width="20.5703125" style="2" customWidth="1"/>
    <col min="3" max="3" width="28.85546875" style="2" customWidth="1"/>
    <col min="4" max="4" width="30.5703125" style="2" customWidth="1"/>
    <col min="5" max="5" width="29.140625" style="2" customWidth="1"/>
    <col min="6" max="6" width="28" style="2" customWidth="1"/>
    <col min="7" max="7" width="23.140625" style="2" customWidth="1"/>
    <col min="8" max="8" width="6.85546875" style="2" customWidth="1"/>
    <col min="9" max="9" width="6" style="2" customWidth="1"/>
    <col min="10" max="10" width="24.42578125" style="2" customWidth="1"/>
    <col min="11" max="11" width="26" style="2" customWidth="1"/>
    <col min="12" max="12" width="24.28515625" style="2" customWidth="1"/>
    <col min="13" max="13" width="34.42578125" style="100" customWidth="1"/>
    <col min="14" max="14" width="23.28515625" style="100" customWidth="1"/>
    <col min="15" max="15" width="34.5703125" style="100" customWidth="1"/>
    <col min="16" max="16" width="23.28515625" style="100" customWidth="1"/>
    <col min="17" max="17" width="39.7109375" style="100" customWidth="1"/>
    <col min="18" max="18" width="23.28515625" style="100" customWidth="1"/>
    <col min="19" max="19" width="27.85546875" style="100" customWidth="1"/>
    <col min="20" max="20" width="15.7109375" style="100" customWidth="1"/>
    <col min="21" max="21" width="36.28515625" style="100" customWidth="1"/>
    <col min="22" max="22" width="23.28515625" style="100" customWidth="1"/>
    <col min="23" max="23" width="39.7109375" style="100" customWidth="1"/>
    <col min="24" max="24" width="20" style="100" customWidth="1"/>
    <col min="25" max="25" width="34.5703125" style="100" customWidth="1"/>
    <col min="26" max="26" width="20" style="100" customWidth="1"/>
    <col min="27" max="27" width="14.5703125" style="100" customWidth="1"/>
    <col min="28" max="28" width="20" style="100" customWidth="1"/>
    <col min="29" max="30" width="23" style="100" customWidth="1"/>
    <col min="31" max="33" width="17.28515625" style="100" customWidth="1"/>
    <col min="34" max="34" width="27" style="100" customWidth="1"/>
    <col min="35" max="35" width="12.28515625" style="100" customWidth="1"/>
    <col min="36" max="36" width="14.5703125" style="100" customWidth="1"/>
    <col min="37" max="37" width="23.28515625" style="100" customWidth="1"/>
    <col min="38" max="39" width="20" style="100" customWidth="1"/>
    <col min="40" max="40" width="34.7109375" style="2" customWidth="1"/>
    <col min="41" max="41" width="21" style="2" customWidth="1"/>
    <col min="42" max="42" width="7.140625" style="2" customWidth="1"/>
    <col min="43" max="43" width="6.7109375" style="2" customWidth="1"/>
    <col min="44" max="44" width="17.42578125" style="2" customWidth="1"/>
    <col min="45" max="45" width="18.28515625" style="2" customWidth="1"/>
    <col min="46" max="46" width="29.5703125" style="2" customWidth="1"/>
    <col min="47" max="47" width="23.7109375" style="2" customWidth="1"/>
    <col min="48" max="48" width="14.7109375" style="2" customWidth="1"/>
    <col min="49" max="49" width="20.7109375" style="2" customWidth="1"/>
    <col min="50" max="50" width="12.7109375" style="2" customWidth="1"/>
    <col min="51" max="51" width="11.7109375" style="2" customWidth="1"/>
    <col min="52" max="52" width="94.5703125" style="2" customWidth="1"/>
    <col min="53" max="53" width="11.42578125" style="2" customWidth="1"/>
    <col min="54" max="54" width="122.5703125" style="2" customWidth="1"/>
    <col min="55" max="55" width="16.28515625" style="2" customWidth="1"/>
    <col min="56" max="56" width="108.28515625" style="2" customWidth="1"/>
    <col min="57" max="57" width="11.42578125" style="2"/>
    <col min="58" max="58" width="18.5703125" style="2" customWidth="1"/>
    <col min="59" max="289" width="11.42578125" style="2"/>
    <col min="290" max="290" width="15.7109375" style="2" customWidth="1"/>
    <col min="291" max="291" width="10.28515625" style="2" customWidth="1"/>
    <col min="292" max="292" width="16.42578125" style="2" customWidth="1"/>
    <col min="293" max="293" width="18.140625" style="2" customWidth="1"/>
    <col min="294" max="294" width="26.7109375" style="2" customWidth="1"/>
    <col min="295" max="296" width="11.42578125" style="2" customWidth="1"/>
    <col min="297" max="297" width="14.28515625" style="2" customWidth="1"/>
    <col min="298" max="298" width="25" style="2" customWidth="1"/>
    <col min="299" max="300" width="11.42578125" style="2" customWidth="1"/>
    <col min="301" max="301" width="19.7109375" style="2" customWidth="1"/>
    <col min="302" max="302" width="11.42578125" style="2" customWidth="1"/>
    <col min="303" max="303" width="14.7109375" style="2" customWidth="1"/>
    <col min="304" max="310" width="11.42578125" style="2" customWidth="1"/>
    <col min="311" max="311" width="33.5703125" style="2" customWidth="1"/>
    <col min="312" max="545" width="11.42578125" style="2"/>
    <col min="546" max="546" width="15.7109375" style="2" customWidth="1"/>
    <col min="547" max="547" width="10.28515625" style="2" customWidth="1"/>
    <col min="548" max="548" width="16.42578125" style="2" customWidth="1"/>
    <col min="549" max="549" width="18.140625" style="2" customWidth="1"/>
    <col min="550" max="550" width="26.7109375" style="2" customWidth="1"/>
    <col min="551" max="552" width="11.42578125" style="2" customWidth="1"/>
    <col min="553" max="553" width="14.28515625" style="2" customWidth="1"/>
    <col min="554" max="554" width="25" style="2" customWidth="1"/>
    <col min="555" max="556" width="11.42578125" style="2" customWidth="1"/>
    <col min="557" max="557" width="19.7109375" style="2" customWidth="1"/>
    <col min="558" max="558" width="11.42578125" style="2" customWidth="1"/>
    <col min="559" max="559" width="14.7109375" style="2" customWidth="1"/>
    <col min="560" max="566" width="11.42578125" style="2" customWidth="1"/>
    <col min="567" max="567" width="33.5703125" style="2" customWidth="1"/>
    <col min="568" max="801" width="11.42578125" style="2"/>
    <col min="802" max="802" width="15.7109375" style="2" customWidth="1"/>
    <col min="803" max="803" width="10.28515625" style="2" customWidth="1"/>
    <col min="804" max="804" width="16.42578125" style="2" customWidth="1"/>
    <col min="805" max="805" width="18.140625" style="2" customWidth="1"/>
    <col min="806" max="806" width="26.7109375" style="2" customWidth="1"/>
    <col min="807" max="808" width="11.42578125" style="2" customWidth="1"/>
    <col min="809" max="809" width="14.28515625" style="2" customWidth="1"/>
    <col min="810" max="810" width="25" style="2" customWidth="1"/>
    <col min="811" max="812" width="11.42578125" style="2" customWidth="1"/>
    <col min="813" max="813" width="19.7109375" style="2" customWidth="1"/>
    <col min="814" max="814" width="11.42578125" style="2" customWidth="1"/>
    <col min="815" max="815" width="14.7109375" style="2" customWidth="1"/>
    <col min="816" max="822" width="11.42578125" style="2" customWidth="1"/>
    <col min="823" max="823" width="33.5703125" style="2" customWidth="1"/>
    <col min="824" max="1057" width="11.42578125" style="2"/>
    <col min="1058" max="1058" width="15.7109375" style="2" customWidth="1"/>
    <col min="1059" max="1059" width="10.28515625" style="2" customWidth="1"/>
    <col min="1060" max="1060" width="16.42578125" style="2" customWidth="1"/>
    <col min="1061" max="1061" width="18.140625" style="2" customWidth="1"/>
    <col min="1062" max="1062" width="26.7109375" style="2" customWidth="1"/>
    <col min="1063" max="1064" width="11.42578125" style="2" customWidth="1"/>
    <col min="1065" max="1065" width="14.28515625" style="2" customWidth="1"/>
    <col min="1066" max="1066" width="25" style="2" customWidth="1"/>
    <col min="1067" max="1068" width="11.42578125" style="2" customWidth="1"/>
    <col min="1069" max="1069" width="19.7109375" style="2" customWidth="1"/>
    <col min="1070" max="1070" width="11.42578125" style="2" customWidth="1"/>
    <col min="1071" max="1071" width="14.7109375" style="2" customWidth="1"/>
    <col min="1072" max="1078" width="11.42578125" style="2" customWidth="1"/>
    <col min="1079" max="1079" width="33.5703125" style="2" customWidth="1"/>
    <col min="1080" max="1313" width="11.42578125" style="2"/>
    <col min="1314" max="1314" width="15.7109375" style="2" customWidth="1"/>
    <col min="1315" max="1315" width="10.28515625" style="2" customWidth="1"/>
    <col min="1316" max="1316" width="16.42578125" style="2" customWidth="1"/>
    <col min="1317" max="1317" width="18.140625" style="2" customWidth="1"/>
    <col min="1318" max="1318" width="26.7109375" style="2" customWidth="1"/>
    <col min="1319" max="1320" width="11.42578125" style="2" customWidth="1"/>
    <col min="1321" max="1321" width="14.28515625" style="2" customWidth="1"/>
    <col min="1322" max="1322" width="25" style="2" customWidth="1"/>
    <col min="1323" max="1324" width="11.42578125" style="2" customWidth="1"/>
    <col min="1325" max="1325" width="19.7109375" style="2" customWidth="1"/>
    <col min="1326" max="1326" width="11.42578125" style="2" customWidth="1"/>
    <col min="1327" max="1327" width="14.7109375" style="2" customWidth="1"/>
    <col min="1328" max="1334" width="11.42578125" style="2" customWidth="1"/>
    <col min="1335" max="1335" width="33.5703125" style="2" customWidth="1"/>
    <col min="1336" max="1569" width="11.42578125" style="2"/>
    <col min="1570" max="1570" width="15.7109375" style="2" customWidth="1"/>
    <col min="1571" max="1571" width="10.28515625" style="2" customWidth="1"/>
    <col min="1572" max="1572" width="16.42578125" style="2" customWidth="1"/>
    <col min="1573" max="1573" width="18.140625" style="2" customWidth="1"/>
    <col min="1574" max="1574" width="26.7109375" style="2" customWidth="1"/>
    <col min="1575" max="1576" width="11.42578125" style="2" customWidth="1"/>
    <col min="1577" max="1577" width="14.28515625" style="2" customWidth="1"/>
    <col min="1578" max="1578" width="25" style="2" customWidth="1"/>
    <col min="1579" max="1580" width="11.42578125" style="2" customWidth="1"/>
    <col min="1581" max="1581" width="19.7109375" style="2" customWidth="1"/>
    <col min="1582" max="1582" width="11.42578125" style="2" customWidth="1"/>
    <col min="1583" max="1583" width="14.7109375" style="2" customWidth="1"/>
    <col min="1584" max="1590" width="11.42578125" style="2" customWidth="1"/>
    <col min="1591" max="1591" width="33.5703125" style="2" customWidth="1"/>
    <col min="1592" max="1825" width="11.42578125" style="2"/>
    <col min="1826" max="1826" width="15.7109375" style="2" customWidth="1"/>
    <col min="1827" max="1827" width="10.28515625" style="2" customWidth="1"/>
    <col min="1828" max="1828" width="16.42578125" style="2" customWidth="1"/>
    <col min="1829" max="1829" width="18.140625" style="2" customWidth="1"/>
    <col min="1830" max="1830" width="26.7109375" style="2" customWidth="1"/>
    <col min="1831" max="1832" width="11.42578125" style="2" customWidth="1"/>
    <col min="1833" max="1833" width="14.28515625" style="2" customWidth="1"/>
    <col min="1834" max="1834" width="25" style="2" customWidth="1"/>
    <col min="1835" max="1836" width="11.42578125" style="2" customWidth="1"/>
    <col min="1837" max="1837" width="19.7109375" style="2" customWidth="1"/>
    <col min="1838" max="1838" width="11.42578125" style="2" customWidth="1"/>
    <col min="1839" max="1839" width="14.7109375" style="2" customWidth="1"/>
    <col min="1840" max="1846" width="11.42578125" style="2" customWidth="1"/>
    <col min="1847" max="1847" width="33.5703125" style="2" customWidth="1"/>
    <col min="1848" max="2081" width="11.42578125" style="2"/>
    <col min="2082" max="2082" width="15.7109375" style="2" customWidth="1"/>
    <col min="2083" max="2083" width="10.28515625" style="2" customWidth="1"/>
    <col min="2084" max="2084" width="16.42578125" style="2" customWidth="1"/>
    <col min="2085" max="2085" width="18.140625" style="2" customWidth="1"/>
    <col min="2086" max="2086" width="26.7109375" style="2" customWidth="1"/>
    <col min="2087" max="2088" width="11.42578125" style="2" customWidth="1"/>
    <col min="2089" max="2089" width="14.28515625" style="2" customWidth="1"/>
    <col min="2090" max="2090" width="25" style="2" customWidth="1"/>
    <col min="2091" max="2092" width="11.42578125" style="2" customWidth="1"/>
    <col min="2093" max="2093" width="19.7109375" style="2" customWidth="1"/>
    <col min="2094" max="2094" width="11.42578125" style="2" customWidth="1"/>
    <col min="2095" max="2095" width="14.7109375" style="2" customWidth="1"/>
    <col min="2096" max="2102" width="11.42578125" style="2" customWidth="1"/>
    <col min="2103" max="2103" width="33.5703125" style="2" customWidth="1"/>
    <col min="2104" max="2337" width="11.42578125" style="2"/>
    <col min="2338" max="2338" width="15.7109375" style="2" customWidth="1"/>
    <col min="2339" max="2339" width="10.28515625" style="2" customWidth="1"/>
    <col min="2340" max="2340" width="16.42578125" style="2" customWidth="1"/>
    <col min="2341" max="2341" width="18.140625" style="2" customWidth="1"/>
    <col min="2342" max="2342" width="26.7109375" style="2" customWidth="1"/>
    <col min="2343" max="2344" width="11.42578125" style="2" customWidth="1"/>
    <col min="2345" max="2345" width="14.28515625" style="2" customWidth="1"/>
    <col min="2346" max="2346" width="25" style="2" customWidth="1"/>
    <col min="2347" max="2348" width="11.42578125" style="2" customWidth="1"/>
    <col min="2349" max="2349" width="19.7109375" style="2" customWidth="1"/>
    <col min="2350" max="2350" width="11.42578125" style="2" customWidth="1"/>
    <col min="2351" max="2351" width="14.7109375" style="2" customWidth="1"/>
    <col min="2352" max="2358" width="11.42578125" style="2" customWidth="1"/>
    <col min="2359" max="2359" width="33.5703125" style="2" customWidth="1"/>
    <col min="2360" max="2593" width="11.42578125" style="2"/>
    <col min="2594" max="2594" width="15.7109375" style="2" customWidth="1"/>
    <col min="2595" max="2595" width="10.28515625" style="2" customWidth="1"/>
    <col min="2596" max="2596" width="16.42578125" style="2" customWidth="1"/>
    <col min="2597" max="2597" width="18.140625" style="2" customWidth="1"/>
    <col min="2598" max="2598" width="26.7109375" style="2" customWidth="1"/>
    <col min="2599" max="2600" width="11.42578125" style="2" customWidth="1"/>
    <col min="2601" max="2601" width="14.28515625" style="2" customWidth="1"/>
    <col min="2602" max="2602" width="25" style="2" customWidth="1"/>
    <col min="2603" max="2604" width="11.42578125" style="2" customWidth="1"/>
    <col min="2605" max="2605" width="19.7109375" style="2" customWidth="1"/>
    <col min="2606" max="2606" width="11.42578125" style="2" customWidth="1"/>
    <col min="2607" max="2607" width="14.7109375" style="2" customWidth="1"/>
    <col min="2608" max="2614" width="11.42578125" style="2" customWidth="1"/>
    <col min="2615" max="2615" width="33.5703125" style="2" customWidth="1"/>
    <col min="2616" max="2849" width="11.42578125" style="2"/>
    <col min="2850" max="2850" width="15.7109375" style="2" customWidth="1"/>
    <col min="2851" max="2851" width="10.28515625" style="2" customWidth="1"/>
    <col min="2852" max="2852" width="16.42578125" style="2" customWidth="1"/>
    <col min="2853" max="2853" width="18.140625" style="2" customWidth="1"/>
    <col min="2854" max="2854" width="26.7109375" style="2" customWidth="1"/>
    <col min="2855" max="2856" width="11.42578125" style="2" customWidth="1"/>
    <col min="2857" max="2857" width="14.28515625" style="2" customWidth="1"/>
    <col min="2858" max="2858" width="25" style="2" customWidth="1"/>
    <col min="2859" max="2860" width="11.42578125" style="2" customWidth="1"/>
    <col min="2861" max="2861" width="19.7109375" style="2" customWidth="1"/>
    <col min="2862" max="2862" width="11.42578125" style="2" customWidth="1"/>
    <col min="2863" max="2863" width="14.7109375" style="2" customWidth="1"/>
    <col min="2864" max="2870" width="11.42578125" style="2" customWidth="1"/>
    <col min="2871" max="2871" width="33.5703125" style="2" customWidth="1"/>
    <col min="2872" max="3105" width="11.42578125" style="2"/>
    <col min="3106" max="3106" width="15.7109375" style="2" customWidth="1"/>
    <col min="3107" max="3107" width="10.28515625" style="2" customWidth="1"/>
    <col min="3108" max="3108" width="16.42578125" style="2" customWidth="1"/>
    <col min="3109" max="3109" width="18.140625" style="2" customWidth="1"/>
    <col min="3110" max="3110" width="26.7109375" style="2" customWidth="1"/>
    <col min="3111" max="3112" width="11.42578125" style="2" customWidth="1"/>
    <col min="3113" max="3113" width="14.28515625" style="2" customWidth="1"/>
    <col min="3114" max="3114" width="25" style="2" customWidth="1"/>
    <col min="3115" max="3116" width="11.42578125" style="2" customWidth="1"/>
    <col min="3117" max="3117" width="19.7109375" style="2" customWidth="1"/>
    <col min="3118" max="3118" width="11.42578125" style="2" customWidth="1"/>
    <col min="3119" max="3119" width="14.7109375" style="2" customWidth="1"/>
    <col min="3120" max="3126" width="11.42578125" style="2" customWidth="1"/>
    <col min="3127" max="3127" width="33.5703125" style="2" customWidth="1"/>
    <col min="3128" max="3361" width="11.42578125" style="2"/>
    <col min="3362" max="3362" width="15.7109375" style="2" customWidth="1"/>
    <col min="3363" max="3363" width="10.28515625" style="2" customWidth="1"/>
    <col min="3364" max="3364" width="16.42578125" style="2" customWidth="1"/>
    <col min="3365" max="3365" width="18.140625" style="2" customWidth="1"/>
    <col min="3366" max="3366" width="26.7109375" style="2" customWidth="1"/>
    <col min="3367" max="3368" width="11.42578125" style="2" customWidth="1"/>
    <col min="3369" max="3369" width="14.28515625" style="2" customWidth="1"/>
    <col min="3370" max="3370" width="25" style="2" customWidth="1"/>
    <col min="3371" max="3372" width="11.42578125" style="2" customWidth="1"/>
    <col min="3373" max="3373" width="19.7109375" style="2" customWidth="1"/>
    <col min="3374" max="3374" width="11.42578125" style="2" customWidth="1"/>
    <col min="3375" max="3375" width="14.7109375" style="2" customWidth="1"/>
    <col min="3376" max="3382" width="11.42578125" style="2" customWidth="1"/>
    <col min="3383" max="3383" width="33.5703125" style="2" customWidth="1"/>
    <col min="3384" max="3617" width="11.42578125" style="2"/>
    <col min="3618" max="3618" width="15.7109375" style="2" customWidth="1"/>
    <col min="3619" max="3619" width="10.28515625" style="2" customWidth="1"/>
    <col min="3620" max="3620" width="16.42578125" style="2" customWidth="1"/>
    <col min="3621" max="3621" width="18.140625" style="2" customWidth="1"/>
    <col min="3622" max="3622" width="26.7109375" style="2" customWidth="1"/>
    <col min="3623" max="3624" width="11.42578125" style="2" customWidth="1"/>
    <col min="3625" max="3625" width="14.28515625" style="2" customWidth="1"/>
    <col min="3626" max="3626" width="25" style="2" customWidth="1"/>
    <col min="3627" max="3628" width="11.42578125" style="2" customWidth="1"/>
    <col min="3629" max="3629" width="19.7109375" style="2" customWidth="1"/>
    <col min="3630" max="3630" width="11.42578125" style="2" customWidth="1"/>
    <col min="3631" max="3631" width="14.7109375" style="2" customWidth="1"/>
    <col min="3632" max="3638" width="11.42578125" style="2" customWidth="1"/>
    <col min="3639" max="3639" width="33.5703125" style="2" customWidth="1"/>
    <col min="3640" max="3873" width="11.42578125" style="2"/>
    <col min="3874" max="3874" width="15.7109375" style="2" customWidth="1"/>
    <col min="3875" max="3875" width="10.28515625" style="2" customWidth="1"/>
    <col min="3876" max="3876" width="16.42578125" style="2" customWidth="1"/>
    <col min="3877" max="3877" width="18.140625" style="2" customWidth="1"/>
    <col min="3878" max="3878" width="26.7109375" style="2" customWidth="1"/>
    <col min="3879" max="3880" width="11.42578125" style="2" customWidth="1"/>
    <col min="3881" max="3881" width="14.28515625" style="2" customWidth="1"/>
    <col min="3882" max="3882" width="25" style="2" customWidth="1"/>
    <col min="3883" max="3884" width="11.42578125" style="2" customWidth="1"/>
    <col min="3885" max="3885" width="19.7109375" style="2" customWidth="1"/>
    <col min="3886" max="3886" width="11.42578125" style="2" customWidth="1"/>
    <col min="3887" max="3887" width="14.7109375" style="2" customWidth="1"/>
    <col min="3888" max="3894" width="11.42578125" style="2" customWidth="1"/>
    <col min="3895" max="3895" width="33.5703125" style="2" customWidth="1"/>
    <col min="3896" max="4129" width="11.42578125" style="2"/>
    <col min="4130" max="4130" width="15.7109375" style="2" customWidth="1"/>
    <col min="4131" max="4131" width="10.28515625" style="2" customWidth="1"/>
    <col min="4132" max="4132" width="16.42578125" style="2" customWidth="1"/>
    <col min="4133" max="4133" width="18.140625" style="2" customWidth="1"/>
    <col min="4134" max="4134" width="26.7109375" style="2" customWidth="1"/>
    <col min="4135" max="4136" width="11.42578125" style="2" customWidth="1"/>
    <col min="4137" max="4137" width="14.28515625" style="2" customWidth="1"/>
    <col min="4138" max="4138" width="25" style="2" customWidth="1"/>
    <col min="4139" max="4140" width="11.42578125" style="2" customWidth="1"/>
    <col min="4141" max="4141" width="19.7109375" style="2" customWidth="1"/>
    <col min="4142" max="4142" width="11.42578125" style="2" customWidth="1"/>
    <col min="4143" max="4143" width="14.7109375" style="2" customWidth="1"/>
    <col min="4144" max="4150" width="11.42578125" style="2" customWidth="1"/>
    <col min="4151" max="4151" width="33.5703125" style="2" customWidth="1"/>
    <col min="4152" max="4385" width="11.42578125" style="2"/>
    <col min="4386" max="4386" width="15.7109375" style="2" customWidth="1"/>
    <col min="4387" max="4387" width="10.28515625" style="2" customWidth="1"/>
    <col min="4388" max="4388" width="16.42578125" style="2" customWidth="1"/>
    <col min="4389" max="4389" width="18.140625" style="2" customWidth="1"/>
    <col min="4390" max="4390" width="26.7109375" style="2" customWidth="1"/>
    <col min="4391" max="4392" width="11.42578125" style="2" customWidth="1"/>
    <col min="4393" max="4393" width="14.28515625" style="2" customWidth="1"/>
    <col min="4394" max="4394" width="25" style="2" customWidth="1"/>
    <col min="4395" max="4396" width="11.42578125" style="2" customWidth="1"/>
    <col min="4397" max="4397" width="19.7109375" style="2" customWidth="1"/>
    <col min="4398" max="4398" width="11.42578125" style="2" customWidth="1"/>
    <col min="4399" max="4399" width="14.7109375" style="2" customWidth="1"/>
    <col min="4400" max="4406" width="11.42578125" style="2" customWidth="1"/>
    <col min="4407" max="4407" width="33.5703125" style="2" customWidth="1"/>
    <col min="4408" max="4641" width="11.42578125" style="2"/>
    <col min="4642" max="4642" width="15.7109375" style="2" customWidth="1"/>
    <col min="4643" max="4643" width="10.28515625" style="2" customWidth="1"/>
    <col min="4644" max="4644" width="16.42578125" style="2" customWidth="1"/>
    <col min="4645" max="4645" width="18.140625" style="2" customWidth="1"/>
    <col min="4646" max="4646" width="26.7109375" style="2" customWidth="1"/>
    <col min="4647" max="4648" width="11.42578125" style="2" customWidth="1"/>
    <col min="4649" max="4649" width="14.28515625" style="2" customWidth="1"/>
    <col min="4650" max="4650" width="25" style="2" customWidth="1"/>
    <col min="4651" max="4652" width="11.42578125" style="2" customWidth="1"/>
    <col min="4653" max="4653" width="19.7109375" style="2" customWidth="1"/>
    <col min="4654" max="4654" width="11.42578125" style="2" customWidth="1"/>
    <col min="4655" max="4655" width="14.7109375" style="2" customWidth="1"/>
    <col min="4656" max="4662" width="11.42578125" style="2" customWidth="1"/>
    <col min="4663" max="4663" width="33.5703125" style="2" customWidth="1"/>
    <col min="4664" max="4897" width="11.42578125" style="2"/>
    <col min="4898" max="4898" width="15.7109375" style="2" customWidth="1"/>
    <col min="4899" max="4899" width="10.28515625" style="2" customWidth="1"/>
    <col min="4900" max="4900" width="16.42578125" style="2" customWidth="1"/>
    <col min="4901" max="4901" width="18.140625" style="2" customWidth="1"/>
    <col min="4902" max="4902" width="26.7109375" style="2" customWidth="1"/>
    <col min="4903" max="4904" width="11.42578125" style="2" customWidth="1"/>
    <col min="4905" max="4905" width="14.28515625" style="2" customWidth="1"/>
    <col min="4906" max="4906" width="25" style="2" customWidth="1"/>
    <col min="4907" max="4908" width="11.42578125" style="2" customWidth="1"/>
    <col min="4909" max="4909" width="19.7109375" style="2" customWidth="1"/>
    <col min="4910" max="4910" width="11.42578125" style="2" customWidth="1"/>
    <col min="4911" max="4911" width="14.7109375" style="2" customWidth="1"/>
    <col min="4912" max="4918" width="11.42578125" style="2" customWidth="1"/>
    <col min="4919" max="4919" width="33.5703125" style="2" customWidth="1"/>
    <col min="4920" max="5153" width="11.42578125" style="2"/>
    <col min="5154" max="5154" width="15.7109375" style="2" customWidth="1"/>
    <col min="5155" max="5155" width="10.28515625" style="2" customWidth="1"/>
    <col min="5156" max="5156" width="16.42578125" style="2" customWidth="1"/>
    <col min="5157" max="5157" width="18.140625" style="2" customWidth="1"/>
    <col min="5158" max="5158" width="26.7109375" style="2" customWidth="1"/>
    <col min="5159" max="5160" width="11.42578125" style="2" customWidth="1"/>
    <col min="5161" max="5161" width="14.28515625" style="2" customWidth="1"/>
    <col min="5162" max="5162" width="25" style="2" customWidth="1"/>
    <col min="5163" max="5164" width="11.42578125" style="2" customWidth="1"/>
    <col min="5165" max="5165" width="19.7109375" style="2" customWidth="1"/>
    <col min="5166" max="5166" width="11.42578125" style="2" customWidth="1"/>
    <col min="5167" max="5167" width="14.7109375" style="2" customWidth="1"/>
    <col min="5168" max="5174" width="11.42578125" style="2" customWidth="1"/>
    <col min="5175" max="5175" width="33.5703125" style="2" customWidth="1"/>
    <col min="5176" max="5409" width="11.42578125" style="2"/>
    <col min="5410" max="5410" width="15.7109375" style="2" customWidth="1"/>
    <col min="5411" max="5411" width="10.28515625" style="2" customWidth="1"/>
    <col min="5412" max="5412" width="16.42578125" style="2" customWidth="1"/>
    <col min="5413" max="5413" width="18.140625" style="2" customWidth="1"/>
    <col min="5414" max="5414" width="26.7109375" style="2" customWidth="1"/>
    <col min="5415" max="5416" width="11.42578125" style="2" customWidth="1"/>
    <col min="5417" max="5417" width="14.28515625" style="2" customWidth="1"/>
    <col min="5418" max="5418" width="25" style="2" customWidth="1"/>
    <col min="5419" max="5420" width="11.42578125" style="2" customWidth="1"/>
    <col min="5421" max="5421" width="19.7109375" style="2" customWidth="1"/>
    <col min="5422" max="5422" width="11.42578125" style="2" customWidth="1"/>
    <col min="5423" max="5423" width="14.7109375" style="2" customWidth="1"/>
    <col min="5424" max="5430" width="11.42578125" style="2" customWidth="1"/>
    <col min="5431" max="5431" width="33.5703125" style="2" customWidth="1"/>
    <col min="5432" max="5665" width="11.42578125" style="2"/>
    <col min="5666" max="5666" width="15.7109375" style="2" customWidth="1"/>
    <col min="5667" max="5667" width="10.28515625" style="2" customWidth="1"/>
    <col min="5668" max="5668" width="16.42578125" style="2" customWidth="1"/>
    <col min="5669" max="5669" width="18.140625" style="2" customWidth="1"/>
    <col min="5670" max="5670" width="26.7109375" style="2" customWidth="1"/>
    <col min="5671" max="5672" width="11.42578125" style="2" customWidth="1"/>
    <col min="5673" max="5673" width="14.28515625" style="2" customWidth="1"/>
    <col min="5674" max="5674" width="25" style="2" customWidth="1"/>
    <col min="5675" max="5676" width="11.42578125" style="2" customWidth="1"/>
    <col min="5677" max="5677" width="19.7109375" style="2" customWidth="1"/>
    <col min="5678" max="5678" width="11.42578125" style="2" customWidth="1"/>
    <col min="5679" max="5679" width="14.7109375" style="2" customWidth="1"/>
    <col min="5680" max="5686" width="11.42578125" style="2" customWidth="1"/>
    <col min="5687" max="5687" width="33.5703125" style="2" customWidth="1"/>
    <col min="5688" max="5921" width="11.42578125" style="2"/>
    <col min="5922" max="5922" width="15.7109375" style="2" customWidth="1"/>
    <col min="5923" max="5923" width="10.28515625" style="2" customWidth="1"/>
    <col min="5924" max="5924" width="16.42578125" style="2" customWidth="1"/>
    <col min="5925" max="5925" width="18.140625" style="2" customWidth="1"/>
    <col min="5926" max="5926" width="26.7109375" style="2" customWidth="1"/>
    <col min="5927" max="5928" width="11.42578125" style="2" customWidth="1"/>
    <col min="5929" max="5929" width="14.28515625" style="2" customWidth="1"/>
    <col min="5930" max="5930" width="25" style="2" customWidth="1"/>
    <col min="5931" max="5932" width="11.42578125" style="2" customWidth="1"/>
    <col min="5933" max="5933" width="19.7109375" style="2" customWidth="1"/>
    <col min="5934" max="5934" width="11.42578125" style="2" customWidth="1"/>
    <col min="5935" max="5935" width="14.7109375" style="2" customWidth="1"/>
    <col min="5936" max="5942" width="11.42578125" style="2" customWidth="1"/>
    <col min="5943" max="5943" width="33.5703125" style="2" customWidth="1"/>
    <col min="5944" max="6177" width="11.42578125" style="2"/>
    <col min="6178" max="6178" width="15.7109375" style="2" customWidth="1"/>
    <col min="6179" max="6179" width="10.28515625" style="2" customWidth="1"/>
    <col min="6180" max="6180" width="16.42578125" style="2" customWidth="1"/>
    <col min="6181" max="6181" width="18.140625" style="2" customWidth="1"/>
    <col min="6182" max="6182" width="26.7109375" style="2" customWidth="1"/>
    <col min="6183" max="6184" width="11.42578125" style="2" customWidth="1"/>
    <col min="6185" max="6185" width="14.28515625" style="2" customWidth="1"/>
    <col min="6186" max="6186" width="25" style="2" customWidth="1"/>
    <col min="6187" max="6188" width="11.42578125" style="2" customWidth="1"/>
    <col min="6189" max="6189" width="19.7109375" style="2" customWidth="1"/>
    <col min="6190" max="6190" width="11.42578125" style="2" customWidth="1"/>
    <col min="6191" max="6191" width="14.7109375" style="2" customWidth="1"/>
    <col min="6192" max="6198" width="11.42578125" style="2" customWidth="1"/>
    <col min="6199" max="6199" width="33.5703125" style="2" customWidth="1"/>
    <col min="6200" max="6433" width="11.42578125" style="2"/>
    <col min="6434" max="6434" width="15.7109375" style="2" customWidth="1"/>
    <col min="6435" max="6435" width="10.28515625" style="2" customWidth="1"/>
    <col min="6436" max="6436" width="16.42578125" style="2" customWidth="1"/>
    <col min="6437" max="6437" width="18.140625" style="2" customWidth="1"/>
    <col min="6438" max="6438" width="26.7109375" style="2" customWidth="1"/>
    <col min="6439" max="6440" width="11.42578125" style="2" customWidth="1"/>
    <col min="6441" max="6441" width="14.28515625" style="2" customWidth="1"/>
    <col min="6442" max="6442" width="25" style="2" customWidth="1"/>
    <col min="6443" max="6444" width="11.42578125" style="2" customWidth="1"/>
    <col min="6445" max="6445" width="19.7109375" style="2" customWidth="1"/>
    <col min="6446" max="6446" width="11.42578125" style="2" customWidth="1"/>
    <col min="6447" max="6447" width="14.7109375" style="2" customWidth="1"/>
    <col min="6448" max="6454" width="11.42578125" style="2" customWidth="1"/>
    <col min="6455" max="6455" width="33.5703125" style="2" customWidth="1"/>
    <col min="6456" max="6689" width="11.42578125" style="2"/>
    <col min="6690" max="6690" width="15.7109375" style="2" customWidth="1"/>
    <col min="6691" max="6691" width="10.28515625" style="2" customWidth="1"/>
    <col min="6692" max="6692" width="16.42578125" style="2" customWidth="1"/>
    <col min="6693" max="6693" width="18.140625" style="2" customWidth="1"/>
    <col min="6694" max="6694" width="26.7109375" style="2" customWidth="1"/>
    <col min="6695" max="6696" width="11.42578125" style="2" customWidth="1"/>
    <col min="6697" max="6697" width="14.28515625" style="2" customWidth="1"/>
    <col min="6698" max="6698" width="25" style="2" customWidth="1"/>
    <col min="6699" max="6700" width="11.42578125" style="2" customWidth="1"/>
    <col min="6701" max="6701" width="19.7109375" style="2" customWidth="1"/>
    <col min="6702" max="6702" width="11.42578125" style="2" customWidth="1"/>
    <col min="6703" max="6703" width="14.7109375" style="2" customWidth="1"/>
    <col min="6704" max="6710" width="11.42578125" style="2" customWidth="1"/>
    <col min="6711" max="6711" width="33.5703125" style="2" customWidth="1"/>
    <col min="6712" max="6945" width="11.42578125" style="2"/>
    <col min="6946" max="6946" width="15.7109375" style="2" customWidth="1"/>
    <col min="6947" max="6947" width="10.28515625" style="2" customWidth="1"/>
    <col min="6948" max="6948" width="16.42578125" style="2" customWidth="1"/>
    <col min="6949" max="6949" width="18.140625" style="2" customWidth="1"/>
    <col min="6950" max="6950" width="26.7109375" style="2" customWidth="1"/>
    <col min="6951" max="6952" width="11.42578125" style="2" customWidth="1"/>
    <col min="6953" max="6953" width="14.28515625" style="2" customWidth="1"/>
    <col min="6954" max="6954" width="25" style="2" customWidth="1"/>
    <col min="6955" max="6956" width="11.42578125" style="2" customWidth="1"/>
    <col min="6957" max="6957" width="19.7109375" style="2" customWidth="1"/>
    <col min="6958" max="6958" width="11.42578125" style="2" customWidth="1"/>
    <col min="6959" max="6959" width="14.7109375" style="2" customWidth="1"/>
    <col min="6960" max="6966" width="11.42578125" style="2" customWidth="1"/>
    <col min="6967" max="6967" width="33.5703125" style="2" customWidth="1"/>
    <col min="6968" max="7201" width="11.42578125" style="2"/>
    <col min="7202" max="7202" width="15.7109375" style="2" customWidth="1"/>
    <col min="7203" max="7203" width="10.28515625" style="2" customWidth="1"/>
    <col min="7204" max="7204" width="16.42578125" style="2" customWidth="1"/>
    <col min="7205" max="7205" width="18.140625" style="2" customWidth="1"/>
    <col min="7206" max="7206" width="26.7109375" style="2" customWidth="1"/>
    <col min="7207" max="7208" width="11.42578125" style="2" customWidth="1"/>
    <col min="7209" max="7209" width="14.28515625" style="2" customWidth="1"/>
    <col min="7210" max="7210" width="25" style="2" customWidth="1"/>
    <col min="7211" max="7212" width="11.42578125" style="2" customWidth="1"/>
    <col min="7213" max="7213" width="19.7109375" style="2" customWidth="1"/>
    <col min="7214" max="7214" width="11.42578125" style="2" customWidth="1"/>
    <col min="7215" max="7215" width="14.7109375" style="2" customWidth="1"/>
    <col min="7216" max="7222" width="11.42578125" style="2" customWidth="1"/>
    <col min="7223" max="7223" width="33.5703125" style="2" customWidth="1"/>
    <col min="7224" max="7457" width="11.42578125" style="2"/>
    <col min="7458" max="7458" width="15.7109375" style="2" customWidth="1"/>
    <col min="7459" max="7459" width="10.28515625" style="2" customWidth="1"/>
    <col min="7460" max="7460" width="16.42578125" style="2" customWidth="1"/>
    <col min="7461" max="7461" width="18.140625" style="2" customWidth="1"/>
    <col min="7462" max="7462" width="26.7109375" style="2" customWidth="1"/>
    <col min="7463" max="7464" width="11.42578125" style="2" customWidth="1"/>
    <col min="7465" max="7465" width="14.28515625" style="2" customWidth="1"/>
    <col min="7466" max="7466" width="25" style="2" customWidth="1"/>
    <col min="7467" max="7468" width="11.42578125" style="2" customWidth="1"/>
    <col min="7469" max="7469" width="19.7109375" style="2" customWidth="1"/>
    <col min="7470" max="7470" width="11.42578125" style="2" customWidth="1"/>
    <col min="7471" max="7471" width="14.7109375" style="2" customWidth="1"/>
    <col min="7472" max="7478" width="11.42578125" style="2" customWidth="1"/>
    <col min="7479" max="7479" width="33.5703125" style="2" customWidth="1"/>
    <col min="7480" max="7713" width="11.42578125" style="2"/>
    <col min="7714" max="7714" width="15.7109375" style="2" customWidth="1"/>
    <col min="7715" max="7715" width="10.28515625" style="2" customWidth="1"/>
    <col min="7716" max="7716" width="16.42578125" style="2" customWidth="1"/>
    <col min="7717" max="7717" width="18.140625" style="2" customWidth="1"/>
    <col min="7718" max="7718" width="26.7109375" style="2" customWidth="1"/>
    <col min="7719" max="7720" width="11.42578125" style="2" customWidth="1"/>
    <col min="7721" max="7721" width="14.28515625" style="2" customWidth="1"/>
    <col min="7722" max="7722" width="25" style="2" customWidth="1"/>
    <col min="7723" max="7724" width="11.42578125" style="2" customWidth="1"/>
    <col min="7725" max="7725" width="19.7109375" style="2" customWidth="1"/>
    <col min="7726" max="7726" width="11.42578125" style="2" customWidth="1"/>
    <col min="7727" max="7727" width="14.7109375" style="2" customWidth="1"/>
    <col min="7728" max="7734" width="11.42578125" style="2" customWidth="1"/>
    <col min="7735" max="7735" width="33.5703125" style="2" customWidth="1"/>
    <col min="7736" max="7969" width="11.42578125" style="2"/>
    <col min="7970" max="7970" width="15.7109375" style="2" customWidth="1"/>
    <col min="7971" max="7971" width="10.28515625" style="2" customWidth="1"/>
    <col min="7972" max="7972" width="16.42578125" style="2" customWidth="1"/>
    <col min="7973" max="7973" width="18.140625" style="2" customWidth="1"/>
    <col min="7974" max="7974" width="26.7109375" style="2" customWidth="1"/>
    <col min="7975" max="7976" width="11.42578125" style="2" customWidth="1"/>
    <col min="7977" max="7977" width="14.28515625" style="2" customWidth="1"/>
    <col min="7978" max="7978" width="25" style="2" customWidth="1"/>
    <col min="7979" max="7980" width="11.42578125" style="2" customWidth="1"/>
    <col min="7981" max="7981" width="19.7109375" style="2" customWidth="1"/>
    <col min="7982" max="7982" width="11.42578125" style="2" customWidth="1"/>
    <col min="7983" max="7983" width="14.7109375" style="2" customWidth="1"/>
    <col min="7984" max="7990" width="11.42578125" style="2" customWidth="1"/>
    <col min="7991" max="7991" width="33.5703125" style="2" customWidth="1"/>
    <col min="7992" max="8225" width="11.42578125" style="2"/>
    <col min="8226" max="8226" width="15.7109375" style="2" customWidth="1"/>
    <col min="8227" max="8227" width="10.28515625" style="2" customWidth="1"/>
    <col min="8228" max="8228" width="16.42578125" style="2" customWidth="1"/>
    <col min="8229" max="8229" width="18.140625" style="2" customWidth="1"/>
    <col min="8230" max="8230" width="26.7109375" style="2" customWidth="1"/>
    <col min="8231" max="8232" width="11.42578125" style="2" customWidth="1"/>
    <col min="8233" max="8233" width="14.28515625" style="2" customWidth="1"/>
    <col min="8234" max="8234" width="25" style="2" customWidth="1"/>
    <col min="8235" max="8236" width="11.42578125" style="2" customWidth="1"/>
    <col min="8237" max="8237" width="19.7109375" style="2" customWidth="1"/>
    <col min="8238" max="8238" width="11.42578125" style="2" customWidth="1"/>
    <col min="8239" max="8239" width="14.7109375" style="2" customWidth="1"/>
    <col min="8240" max="8246" width="11.42578125" style="2" customWidth="1"/>
    <col min="8247" max="8247" width="33.5703125" style="2" customWidth="1"/>
    <col min="8248" max="8481" width="11.42578125" style="2"/>
    <col min="8482" max="8482" width="15.7109375" style="2" customWidth="1"/>
    <col min="8483" max="8483" width="10.28515625" style="2" customWidth="1"/>
    <col min="8484" max="8484" width="16.42578125" style="2" customWidth="1"/>
    <col min="8485" max="8485" width="18.140625" style="2" customWidth="1"/>
    <col min="8486" max="8486" width="26.7109375" style="2" customWidth="1"/>
    <col min="8487" max="8488" width="11.42578125" style="2" customWidth="1"/>
    <col min="8489" max="8489" width="14.28515625" style="2" customWidth="1"/>
    <col min="8490" max="8490" width="25" style="2" customWidth="1"/>
    <col min="8491" max="8492" width="11.42578125" style="2" customWidth="1"/>
    <col min="8493" max="8493" width="19.7109375" style="2" customWidth="1"/>
    <col min="8494" max="8494" width="11.42578125" style="2" customWidth="1"/>
    <col min="8495" max="8495" width="14.7109375" style="2" customWidth="1"/>
    <col min="8496" max="8502" width="11.42578125" style="2" customWidth="1"/>
    <col min="8503" max="8503" width="33.5703125" style="2" customWidth="1"/>
    <col min="8504" max="8737" width="11.42578125" style="2"/>
    <col min="8738" max="8738" width="15.7109375" style="2" customWidth="1"/>
    <col min="8739" max="8739" width="10.28515625" style="2" customWidth="1"/>
    <col min="8740" max="8740" width="16.42578125" style="2" customWidth="1"/>
    <col min="8741" max="8741" width="18.140625" style="2" customWidth="1"/>
    <col min="8742" max="8742" width="26.7109375" style="2" customWidth="1"/>
    <col min="8743" max="8744" width="11.42578125" style="2" customWidth="1"/>
    <col min="8745" max="8745" width="14.28515625" style="2" customWidth="1"/>
    <col min="8746" max="8746" width="25" style="2" customWidth="1"/>
    <col min="8747" max="8748" width="11.42578125" style="2" customWidth="1"/>
    <col min="8749" max="8749" width="19.7109375" style="2" customWidth="1"/>
    <col min="8750" max="8750" width="11.42578125" style="2" customWidth="1"/>
    <col min="8751" max="8751" width="14.7109375" style="2" customWidth="1"/>
    <col min="8752" max="8758" width="11.42578125" style="2" customWidth="1"/>
    <col min="8759" max="8759" width="33.5703125" style="2" customWidth="1"/>
    <col min="8760" max="8993" width="11.42578125" style="2"/>
    <col min="8994" max="8994" width="15.7109375" style="2" customWidth="1"/>
    <col min="8995" max="8995" width="10.28515625" style="2" customWidth="1"/>
    <col min="8996" max="8996" width="16.42578125" style="2" customWidth="1"/>
    <col min="8997" max="8997" width="18.140625" style="2" customWidth="1"/>
    <col min="8998" max="8998" width="26.7109375" style="2" customWidth="1"/>
    <col min="8999" max="9000" width="11.42578125" style="2" customWidth="1"/>
    <col min="9001" max="9001" width="14.28515625" style="2" customWidth="1"/>
    <col min="9002" max="9002" width="25" style="2" customWidth="1"/>
    <col min="9003" max="9004" width="11.42578125" style="2" customWidth="1"/>
    <col min="9005" max="9005" width="19.7109375" style="2" customWidth="1"/>
    <col min="9006" max="9006" width="11.42578125" style="2" customWidth="1"/>
    <col min="9007" max="9007" width="14.7109375" style="2" customWidth="1"/>
    <col min="9008" max="9014" width="11.42578125" style="2" customWidth="1"/>
    <col min="9015" max="9015" width="33.5703125" style="2" customWidth="1"/>
    <col min="9016" max="9249" width="11.42578125" style="2"/>
    <col min="9250" max="9250" width="15.7109375" style="2" customWidth="1"/>
    <col min="9251" max="9251" width="10.28515625" style="2" customWidth="1"/>
    <col min="9252" max="9252" width="16.42578125" style="2" customWidth="1"/>
    <col min="9253" max="9253" width="18.140625" style="2" customWidth="1"/>
    <col min="9254" max="9254" width="26.7109375" style="2" customWidth="1"/>
    <col min="9255" max="9256" width="11.42578125" style="2" customWidth="1"/>
    <col min="9257" max="9257" width="14.28515625" style="2" customWidth="1"/>
    <col min="9258" max="9258" width="25" style="2" customWidth="1"/>
    <col min="9259" max="9260" width="11.42578125" style="2" customWidth="1"/>
    <col min="9261" max="9261" width="19.7109375" style="2" customWidth="1"/>
    <col min="9262" max="9262" width="11.42578125" style="2" customWidth="1"/>
    <col min="9263" max="9263" width="14.7109375" style="2" customWidth="1"/>
    <col min="9264" max="9270" width="11.42578125" style="2" customWidth="1"/>
    <col min="9271" max="9271" width="33.5703125" style="2" customWidth="1"/>
    <col min="9272" max="9505" width="11.42578125" style="2"/>
    <col min="9506" max="9506" width="15.7109375" style="2" customWidth="1"/>
    <col min="9507" max="9507" width="10.28515625" style="2" customWidth="1"/>
    <col min="9508" max="9508" width="16.42578125" style="2" customWidth="1"/>
    <col min="9509" max="9509" width="18.140625" style="2" customWidth="1"/>
    <col min="9510" max="9510" width="26.7109375" style="2" customWidth="1"/>
    <col min="9511" max="9512" width="11.42578125" style="2" customWidth="1"/>
    <col min="9513" max="9513" width="14.28515625" style="2" customWidth="1"/>
    <col min="9514" max="9514" width="25" style="2" customWidth="1"/>
    <col min="9515" max="9516" width="11.42578125" style="2" customWidth="1"/>
    <col min="9517" max="9517" width="19.7109375" style="2" customWidth="1"/>
    <col min="9518" max="9518" width="11.42578125" style="2" customWidth="1"/>
    <col min="9519" max="9519" width="14.7109375" style="2" customWidth="1"/>
    <col min="9520" max="9526" width="11.42578125" style="2" customWidth="1"/>
    <col min="9527" max="9527" width="33.5703125" style="2" customWidth="1"/>
    <col min="9528" max="9761" width="11.42578125" style="2"/>
    <col min="9762" max="9762" width="15.7109375" style="2" customWidth="1"/>
    <col min="9763" max="9763" width="10.28515625" style="2" customWidth="1"/>
    <col min="9764" max="9764" width="16.42578125" style="2" customWidth="1"/>
    <col min="9765" max="9765" width="18.140625" style="2" customWidth="1"/>
    <col min="9766" max="9766" width="26.7109375" style="2" customWidth="1"/>
    <col min="9767" max="9768" width="11.42578125" style="2" customWidth="1"/>
    <col min="9769" max="9769" width="14.28515625" style="2" customWidth="1"/>
    <col min="9770" max="9770" width="25" style="2" customWidth="1"/>
    <col min="9771" max="9772" width="11.42578125" style="2" customWidth="1"/>
    <col min="9773" max="9773" width="19.7109375" style="2" customWidth="1"/>
    <col min="9774" max="9774" width="11.42578125" style="2" customWidth="1"/>
    <col min="9775" max="9775" width="14.7109375" style="2" customWidth="1"/>
    <col min="9776" max="9782" width="11.42578125" style="2" customWidth="1"/>
    <col min="9783" max="9783" width="33.5703125" style="2" customWidth="1"/>
    <col min="9784" max="10017" width="11.42578125" style="2"/>
    <col min="10018" max="10018" width="15.7109375" style="2" customWidth="1"/>
    <col min="10019" max="10019" width="10.28515625" style="2" customWidth="1"/>
    <col min="10020" max="10020" width="16.42578125" style="2" customWidth="1"/>
    <col min="10021" max="10021" width="18.140625" style="2" customWidth="1"/>
    <col min="10022" max="10022" width="26.7109375" style="2" customWidth="1"/>
    <col min="10023" max="10024" width="11.42578125" style="2" customWidth="1"/>
    <col min="10025" max="10025" width="14.28515625" style="2" customWidth="1"/>
    <col min="10026" max="10026" width="25" style="2" customWidth="1"/>
    <col min="10027" max="10028" width="11.42578125" style="2" customWidth="1"/>
    <col min="10029" max="10029" width="19.7109375" style="2" customWidth="1"/>
    <col min="10030" max="10030" width="11.42578125" style="2" customWidth="1"/>
    <col min="10031" max="10031" width="14.7109375" style="2" customWidth="1"/>
    <col min="10032" max="10038" width="11.42578125" style="2" customWidth="1"/>
    <col min="10039" max="10039" width="33.5703125" style="2" customWidth="1"/>
    <col min="10040" max="10273" width="11.42578125" style="2"/>
    <col min="10274" max="10274" width="15.7109375" style="2" customWidth="1"/>
    <col min="10275" max="10275" width="10.28515625" style="2" customWidth="1"/>
    <col min="10276" max="10276" width="16.42578125" style="2" customWidth="1"/>
    <col min="10277" max="10277" width="18.140625" style="2" customWidth="1"/>
    <col min="10278" max="10278" width="26.7109375" style="2" customWidth="1"/>
    <col min="10279" max="10280" width="11.42578125" style="2" customWidth="1"/>
    <col min="10281" max="10281" width="14.28515625" style="2" customWidth="1"/>
    <col min="10282" max="10282" width="25" style="2" customWidth="1"/>
    <col min="10283" max="10284" width="11.42578125" style="2" customWidth="1"/>
    <col min="10285" max="10285" width="19.7109375" style="2" customWidth="1"/>
    <col min="10286" max="10286" width="11.42578125" style="2" customWidth="1"/>
    <col min="10287" max="10287" width="14.7109375" style="2" customWidth="1"/>
    <col min="10288" max="10294" width="11.42578125" style="2" customWidth="1"/>
    <col min="10295" max="10295" width="33.5703125" style="2" customWidth="1"/>
    <col min="10296" max="10529" width="11.42578125" style="2"/>
    <col min="10530" max="10530" width="15.7109375" style="2" customWidth="1"/>
    <col min="10531" max="10531" width="10.28515625" style="2" customWidth="1"/>
    <col min="10532" max="10532" width="16.42578125" style="2" customWidth="1"/>
    <col min="10533" max="10533" width="18.140625" style="2" customWidth="1"/>
    <col min="10534" max="10534" width="26.7109375" style="2" customWidth="1"/>
    <col min="10535" max="10536" width="11.42578125" style="2" customWidth="1"/>
    <col min="10537" max="10537" width="14.28515625" style="2" customWidth="1"/>
    <col min="10538" max="10538" width="25" style="2" customWidth="1"/>
    <col min="10539" max="10540" width="11.42578125" style="2" customWidth="1"/>
    <col min="10541" max="10541" width="19.7109375" style="2" customWidth="1"/>
    <col min="10542" max="10542" width="11.42578125" style="2" customWidth="1"/>
    <col min="10543" max="10543" width="14.7109375" style="2" customWidth="1"/>
    <col min="10544" max="10550" width="11.42578125" style="2" customWidth="1"/>
    <col min="10551" max="10551" width="33.5703125" style="2" customWidth="1"/>
    <col min="10552" max="10785" width="11.42578125" style="2"/>
    <col min="10786" max="10786" width="15.7109375" style="2" customWidth="1"/>
    <col min="10787" max="10787" width="10.28515625" style="2" customWidth="1"/>
    <col min="10788" max="10788" width="16.42578125" style="2" customWidth="1"/>
    <col min="10789" max="10789" width="18.140625" style="2" customWidth="1"/>
    <col min="10790" max="10790" width="26.7109375" style="2" customWidth="1"/>
    <col min="10791" max="10792" width="11.42578125" style="2" customWidth="1"/>
    <col min="10793" max="10793" width="14.28515625" style="2" customWidth="1"/>
    <col min="10794" max="10794" width="25" style="2" customWidth="1"/>
    <col min="10795" max="10796" width="11.42578125" style="2" customWidth="1"/>
    <col min="10797" max="10797" width="19.7109375" style="2" customWidth="1"/>
    <col min="10798" max="10798" width="11.42578125" style="2" customWidth="1"/>
    <col min="10799" max="10799" width="14.7109375" style="2" customWidth="1"/>
    <col min="10800" max="10806" width="11.42578125" style="2" customWidth="1"/>
    <col min="10807" max="10807" width="33.5703125" style="2" customWidth="1"/>
    <col min="10808" max="11041" width="11.42578125" style="2"/>
    <col min="11042" max="11042" width="15.7109375" style="2" customWidth="1"/>
    <col min="11043" max="11043" width="10.28515625" style="2" customWidth="1"/>
    <col min="11044" max="11044" width="16.42578125" style="2" customWidth="1"/>
    <col min="11045" max="11045" width="18.140625" style="2" customWidth="1"/>
    <col min="11046" max="11046" width="26.7109375" style="2" customWidth="1"/>
    <col min="11047" max="11048" width="11.42578125" style="2" customWidth="1"/>
    <col min="11049" max="11049" width="14.28515625" style="2" customWidth="1"/>
    <col min="11050" max="11050" width="25" style="2" customWidth="1"/>
    <col min="11051" max="11052" width="11.42578125" style="2" customWidth="1"/>
    <col min="11053" max="11053" width="19.7109375" style="2" customWidth="1"/>
    <col min="11054" max="11054" width="11.42578125" style="2" customWidth="1"/>
    <col min="11055" max="11055" width="14.7109375" style="2" customWidth="1"/>
    <col min="11056" max="11062" width="11.42578125" style="2" customWidth="1"/>
    <col min="11063" max="11063" width="33.5703125" style="2" customWidth="1"/>
    <col min="11064" max="11297" width="11.42578125" style="2"/>
    <col min="11298" max="11298" width="15.7109375" style="2" customWidth="1"/>
    <col min="11299" max="11299" width="10.28515625" style="2" customWidth="1"/>
    <col min="11300" max="11300" width="16.42578125" style="2" customWidth="1"/>
    <col min="11301" max="11301" width="18.140625" style="2" customWidth="1"/>
    <col min="11302" max="11302" width="26.7109375" style="2" customWidth="1"/>
    <col min="11303" max="11304" width="11.42578125" style="2" customWidth="1"/>
    <col min="11305" max="11305" width="14.28515625" style="2" customWidth="1"/>
    <col min="11306" max="11306" width="25" style="2" customWidth="1"/>
    <col min="11307" max="11308" width="11.42578125" style="2" customWidth="1"/>
    <col min="11309" max="11309" width="19.7109375" style="2" customWidth="1"/>
    <col min="11310" max="11310" width="11.42578125" style="2" customWidth="1"/>
    <col min="11311" max="11311" width="14.7109375" style="2" customWidth="1"/>
    <col min="11312" max="11318" width="11.42578125" style="2" customWidth="1"/>
    <col min="11319" max="11319" width="33.5703125" style="2" customWidth="1"/>
    <col min="11320" max="11553" width="11.42578125" style="2"/>
    <col min="11554" max="11554" width="15.7109375" style="2" customWidth="1"/>
    <col min="11555" max="11555" width="10.28515625" style="2" customWidth="1"/>
    <col min="11556" max="11556" width="16.42578125" style="2" customWidth="1"/>
    <col min="11557" max="11557" width="18.140625" style="2" customWidth="1"/>
    <col min="11558" max="11558" width="26.7109375" style="2" customWidth="1"/>
    <col min="11559" max="11560" width="11.42578125" style="2" customWidth="1"/>
    <col min="11561" max="11561" width="14.28515625" style="2" customWidth="1"/>
    <col min="11562" max="11562" width="25" style="2" customWidth="1"/>
    <col min="11563" max="11564" width="11.42578125" style="2" customWidth="1"/>
    <col min="11565" max="11565" width="19.7109375" style="2" customWidth="1"/>
    <col min="11566" max="11566" width="11.42578125" style="2" customWidth="1"/>
    <col min="11567" max="11567" width="14.7109375" style="2" customWidth="1"/>
    <col min="11568" max="11574" width="11.42578125" style="2" customWidth="1"/>
    <col min="11575" max="11575" width="33.5703125" style="2" customWidth="1"/>
    <col min="11576" max="11809" width="11.42578125" style="2"/>
    <col min="11810" max="11810" width="15.7109375" style="2" customWidth="1"/>
    <col min="11811" max="11811" width="10.28515625" style="2" customWidth="1"/>
    <col min="11812" max="11812" width="16.42578125" style="2" customWidth="1"/>
    <col min="11813" max="11813" width="18.140625" style="2" customWidth="1"/>
    <col min="11814" max="11814" width="26.7109375" style="2" customWidth="1"/>
    <col min="11815" max="11816" width="11.42578125" style="2" customWidth="1"/>
    <col min="11817" max="11817" width="14.28515625" style="2" customWidth="1"/>
    <col min="11818" max="11818" width="25" style="2" customWidth="1"/>
    <col min="11819" max="11820" width="11.42578125" style="2" customWidth="1"/>
    <col min="11821" max="11821" width="19.7109375" style="2" customWidth="1"/>
    <col min="11822" max="11822" width="11.42578125" style="2" customWidth="1"/>
    <col min="11823" max="11823" width="14.7109375" style="2" customWidth="1"/>
    <col min="11824" max="11830" width="11.42578125" style="2" customWidth="1"/>
    <col min="11831" max="11831" width="33.5703125" style="2" customWidth="1"/>
    <col min="11832" max="12065" width="11.42578125" style="2"/>
    <col min="12066" max="12066" width="15.7109375" style="2" customWidth="1"/>
    <col min="12067" max="12067" width="10.28515625" style="2" customWidth="1"/>
    <col min="12068" max="12068" width="16.42578125" style="2" customWidth="1"/>
    <col min="12069" max="12069" width="18.140625" style="2" customWidth="1"/>
    <col min="12070" max="12070" width="26.7109375" style="2" customWidth="1"/>
    <col min="12071" max="12072" width="11.42578125" style="2" customWidth="1"/>
    <col min="12073" max="12073" width="14.28515625" style="2" customWidth="1"/>
    <col min="12074" max="12074" width="25" style="2" customWidth="1"/>
    <col min="12075" max="12076" width="11.42578125" style="2" customWidth="1"/>
    <col min="12077" max="12077" width="19.7109375" style="2" customWidth="1"/>
    <col min="12078" max="12078" width="11.42578125" style="2" customWidth="1"/>
    <col min="12079" max="12079" width="14.7109375" style="2" customWidth="1"/>
    <col min="12080" max="12086" width="11.42578125" style="2" customWidth="1"/>
    <col min="12087" max="12087" width="33.5703125" style="2" customWidth="1"/>
    <col min="12088" max="12321" width="11.42578125" style="2"/>
    <col min="12322" max="12322" width="15.7109375" style="2" customWidth="1"/>
    <col min="12323" max="12323" width="10.28515625" style="2" customWidth="1"/>
    <col min="12324" max="12324" width="16.42578125" style="2" customWidth="1"/>
    <col min="12325" max="12325" width="18.140625" style="2" customWidth="1"/>
    <col min="12326" max="12326" width="26.7109375" style="2" customWidth="1"/>
    <col min="12327" max="12328" width="11.42578125" style="2" customWidth="1"/>
    <col min="12329" max="12329" width="14.28515625" style="2" customWidth="1"/>
    <col min="12330" max="12330" width="25" style="2" customWidth="1"/>
    <col min="12331" max="12332" width="11.42578125" style="2" customWidth="1"/>
    <col min="12333" max="12333" width="19.7109375" style="2" customWidth="1"/>
    <col min="12334" max="12334" width="11.42578125" style="2" customWidth="1"/>
    <col min="12335" max="12335" width="14.7109375" style="2" customWidth="1"/>
    <col min="12336" max="12342" width="11.42578125" style="2" customWidth="1"/>
    <col min="12343" max="12343" width="33.5703125" style="2" customWidth="1"/>
    <col min="12344" max="12577" width="11.42578125" style="2"/>
    <col min="12578" max="12578" width="15.7109375" style="2" customWidth="1"/>
    <col min="12579" max="12579" width="10.28515625" style="2" customWidth="1"/>
    <col min="12580" max="12580" width="16.42578125" style="2" customWidth="1"/>
    <col min="12581" max="12581" width="18.140625" style="2" customWidth="1"/>
    <col min="12582" max="12582" width="26.7109375" style="2" customWidth="1"/>
    <col min="12583" max="12584" width="11.42578125" style="2" customWidth="1"/>
    <col min="12585" max="12585" width="14.28515625" style="2" customWidth="1"/>
    <col min="12586" max="12586" width="25" style="2" customWidth="1"/>
    <col min="12587" max="12588" width="11.42578125" style="2" customWidth="1"/>
    <col min="12589" max="12589" width="19.7109375" style="2" customWidth="1"/>
    <col min="12590" max="12590" width="11.42578125" style="2" customWidth="1"/>
    <col min="12591" max="12591" width="14.7109375" style="2" customWidth="1"/>
    <col min="12592" max="12598" width="11.42578125" style="2" customWidth="1"/>
    <col min="12599" max="12599" width="33.5703125" style="2" customWidth="1"/>
    <col min="12600" max="12833" width="11.42578125" style="2"/>
    <col min="12834" max="12834" width="15.7109375" style="2" customWidth="1"/>
    <col min="12835" max="12835" width="10.28515625" style="2" customWidth="1"/>
    <col min="12836" max="12836" width="16.42578125" style="2" customWidth="1"/>
    <col min="12837" max="12837" width="18.140625" style="2" customWidth="1"/>
    <col min="12838" max="12838" width="26.7109375" style="2" customWidth="1"/>
    <col min="12839" max="12840" width="11.42578125" style="2" customWidth="1"/>
    <col min="12841" max="12841" width="14.28515625" style="2" customWidth="1"/>
    <col min="12842" max="12842" width="25" style="2" customWidth="1"/>
    <col min="12843" max="12844" width="11.42578125" style="2" customWidth="1"/>
    <col min="12845" max="12845" width="19.7109375" style="2" customWidth="1"/>
    <col min="12846" max="12846" width="11.42578125" style="2" customWidth="1"/>
    <col min="12847" max="12847" width="14.7109375" style="2" customWidth="1"/>
    <col min="12848" max="12854" width="11.42578125" style="2" customWidth="1"/>
    <col min="12855" max="12855" width="33.5703125" style="2" customWidth="1"/>
    <col min="12856" max="13089" width="11.42578125" style="2"/>
    <col min="13090" max="13090" width="15.7109375" style="2" customWidth="1"/>
    <col min="13091" max="13091" width="10.28515625" style="2" customWidth="1"/>
    <col min="13092" max="13092" width="16.42578125" style="2" customWidth="1"/>
    <col min="13093" max="13093" width="18.140625" style="2" customWidth="1"/>
    <col min="13094" max="13094" width="26.7109375" style="2" customWidth="1"/>
    <col min="13095" max="13096" width="11.42578125" style="2" customWidth="1"/>
    <col min="13097" max="13097" width="14.28515625" style="2" customWidth="1"/>
    <col min="13098" max="13098" width="25" style="2" customWidth="1"/>
    <col min="13099" max="13100" width="11.42578125" style="2" customWidth="1"/>
    <col min="13101" max="13101" width="19.7109375" style="2" customWidth="1"/>
    <col min="13102" max="13102" width="11.42578125" style="2" customWidth="1"/>
    <col min="13103" max="13103" width="14.7109375" style="2" customWidth="1"/>
    <col min="13104" max="13110" width="11.42578125" style="2" customWidth="1"/>
    <col min="13111" max="13111" width="33.5703125" style="2" customWidth="1"/>
    <col min="13112" max="13345" width="11.42578125" style="2"/>
    <col min="13346" max="13346" width="15.7109375" style="2" customWidth="1"/>
    <col min="13347" max="13347" width="10.28515625" style="2" customWidth="1"/>
    <col min="13348" max="13348" width="16.42578125" style="2" customWidth="1"/>
    <col min="13349" max="13349" width="18.140625" style="2" customWidth="1"/>
    <col min="13350" max="13350" width="26.7109375" style="2" customWidth="1"/>
    <col min="13351" max="13352" width="11.42578125" style="2" customWidth="1"/>
    <col min="13353" max="13353" width="14.28515625" style="2" customWidth="1"/>
    <col min="13354" max="13354" width="25" style="2" customWidth="1"/>
    <col min="13355" max="13356" width="11.42578125" style="2" customWidth="1"/>
    <col min="13357" max="13357" width="19.7109375" style="2" customWidth="1"/>
    <col min="13358" max="13358" width="11.42578125" style="2" customWidth="1"/>
    <col min="13359" max="13359" width="14.7109375" style="2" customWidth="1"/>
    <col min="13360" max="13366" width="11.42578125" style="2" customWidth="1"/>
    <col min="13367" max="13367" width="33.5703125" style="2" customWidth="1"/>
    <col min="13368" max="13601" width="11.42578125" style="2"/>
    <col min="13602" max="13602" width="15.7109375" style="2" customWidth="1"/>
    <col min="13603" max="13603" width="10.28515625" style="2" customWidth="1"/>
    <col min="13604" max="13604" width="16.42578125" style="2" customWidth="1"/>
    <col min="13605" max="13605" width="18.140625" style="2" customWidth="1"/>
    <col min="13606" max="13606" width="26.7109375" style="2" customWidth="1"/>
    <col min="13607" max="13608" width="11.42578125" style="2" customWidth="1"/>
    <col min="13609" max="13609" width="14.28515625" style="2" customWidth="1"/>
    <col min="13610" max="13610" width="25" style="2" customWidth="1"/>
    <col min="13611" max="13612" width="11.42578125" style="2" customWidth="1"/>
    <col min="13613" max="13613" width="19.7109375" style="2" customWidth="1"/>
    <col min="13614" max="13614" width="11.42578125" style="2" customWidth="1"/>
    <col min="13615" max="13615" width="14.7109375" style="2" customWidth="1"/>
    <col min="13616" max="13622" width="11.42578125" style="2" customWidth="1"/>
    <col min="13623" max="13623" width="33.5703125" style="2" customWidth="1"/>
    <col min="13624" max="13857" width="11.42578125" style="2"/>
    <col min="13858" max="13858" width="15.7109375" style="2" customWidth="1"/>
    <col min="13859" max="13859" width="10.28515625" style="2" customWidth="1"/>
    <col min="13860" max="13860" width="16.42578125" style="2" customWidth="1"/>
    <col min="13861" max="13861" width="18.140625" style="2" customWidth="1"/>
    <col min="13862" max="13862" width="26.7109375" style="2" customWidth="1"/>
    <col min="13863" max="13864" width="11.42578125" style="2" customWidth="1"/>
    <col min="13865" max="13865" width="14.28515625" style="2" customWidth="1"/>
    <col min="13866" max="13866" width="25" style="2" customWidth="1"/>
    <col min="13867" max="13868" width="11.42578125" style="2" customWidth="1"/>
    <col min="13869" max="13869" width="19.7109375" style="2" customWidth="1"/>
    <col min="13870" max="13870" width="11.42578125" style="2" customWidth="1"/>
    <col min="13871" max="13871" width="14.7109375" style="2" customWidth="1"/>
    <col min="13872" max="13878" width="11.42578125" style="2" customWidth="1"/>
    <col min="13879" max="13879" width="33.5703125" style="2" customWidth="1"/>
    <col min="13880" max="14113" width="11.42578125" style="2"/>
    <col min="14114" max="14114" width="15.7109375" style="2" customWidth="1"/>
    <col min="14115" max="14115" width="10.28515625" style="2" customWidth="1"/>
    <col min="14116" max="14116" width="16.42578125" style="2" customWidth="1"/>
    <col min="14117" max="14117" width="18.140625" style="2" customWidth="1"/>
    <col min="14118" max="14118" width="26.7109375" style="2" customWidth="1"/>
    <col min="14119" max="14120" width="11.42578125" style="2" customWidth="1"/>
    <col min="14121" max="14121" width="14.28515625" style="2" customWidth="1"/>
    <col min="14122" max="14122" width="25" style="2" customWidth="1"/>
    <col min="14123" max="14124" width="11.42578125" style="2" customWidth="1"/>
    <col min="14125" max="14125" width="19.7109375" style="2" customWidth="1"/>
    <col min="14126" max="14126" width="11.42578125" style="2" customWidth="1"/>
    <col min="14127" max="14127" width="14.7109375" style="2" customWidth="1"/>
    <col min="14128" max="14134" width="11.42578125" style="2" customWidth="1"/>
    <col min="14135" max="14135" width="33.5703125" style="2" customWidth="1"/>
    <col min="14136" max="14369" width="11.42578125" style="2"/>
    <col min="14370" max="14370" width="15.7109375" style="2" customWidth="1"/>
    <col min="14371" max="14371" width="10.28515625" style="2" customWidth="1"/>
    <col min="14372" max="14372" width="16.42578125" style="2" customWidth="1"/>
    <col min="14373" max="14373" width="18.140625" style="2" customWidth="1"/>
    <col min="14374" max="14374" width="26.7109375" style="2" customWidth="1"/>
    <col min="14375" max="14376" width="11.42578125" style="2" customWidth="1"/>
    <col min="14377" max="14377" width="14.28515625" style="2" customWidth="1"/>
    <col min="14378" max="14378" width="25" style="2" customWidth="1"/>
    <col min="14379" max="14380" width="11.42578125" style="2" customWidth="1"/>
    <col min="14381" max="14381" width="19.7109375" style="2" customWidth="1"/>
    <col min="14382" max="14382" width="11.42578125" style="2" customWidth="1"/>
    <col min="14383" max="14383" width="14.7109375" style="2" customWidth="1"/>
    <col min="14384" max="14390" width="11.42578125" style="2" customWidth="1"/>
    <col min="14391" max="14391" width="33.5703125" style="2" customWidth="1"/>
    <col min="14392" max="14625" width="11.42578125" style="2"/>
    <col min="14626" max="14626" width="15.7109375" style="2" customWidth="1"/>
    <col min="14627" max="14627" width="10.28515625" style="2" customWidth="1"/>
    <col min="14628" max="14628" width="16.42578125" style="2" customWidth="1"/>
    <col min="14629" max="14629" width="18.140625" style="2" customWidth="1"/>
    <col min="14630" max="14630" width="26.7109375" style="2" customWidth="1"/>
    <col min="14631" max="14632" width="11.42578125" style="2" customWidth="1"/>
    <col min="14633" max="14633" width="14.28515625" style="2" customWidth="1"/>
    <col min="14634" max="14634" width="25" style="2" customWidth="1"/>
    <col min="14635" max="14636" width="11.42578125" style="2" customWidth="1"/>
    <col min="14637" max="14637" width="19.7109375" style="2" customWidth="1"/>
    <col min="14638" max="14638" width="11.42578125" style="2" customWidth="1"/>
    <col min="14639" max="14639" width="14.7109375" style="2" customWidth="1"/>
    <col min="14640" max="14646" width="11.42578125" style="2" customWidth="1"/>
    <col min="14647" max="14647" width="33.5703125" style="2" customWidth="1"/>
    <col min="14648" max="14881" width="11.42578125" style="2"/>
    <col min="14882" max="14882" width="15.7109375" style="2" customWidth="1"/>
    <col min="14883" max="14883" width="10.28515625" style="2" customWidth="1"/>
    <col min="14884" max="14884" width="16.42578125" style="2" customWidth="1"/>
    <col min="14885" max="14885" width="18.140625" style="2" customWidth="1"/>
    <col min="14886" max="14886" width="26.7109375" style="2" customWidth="1"/>
    <col min="14887" max="14888" width="11.42578125" style="2" customWidth="1"/>
    <col min="14889" max="14889" width="14.28515625" style="2" customWidth="1"/>
    <col min="14890" max="14890" width="25" style="2" customWidth="1"/>
    <col min="14891" max="14892" width="11.42578125" style="2" customWidth="1"/>
    <col min="14893" max="14893" width="19.7109375" style="2" customWidth="1"/>
    <col min="14894" max="14894" width="11.42578125" style="2" customWidth="1"/>
    <col min="14895" max="14895" width="14.7109375" style="2" customWidth="1"/>
    <col min="14896" max="14902" width="11.42578125" style="2" customWidth="1"/>
    <col min="14903" max="14903" width="33.5703125" style="2" customWidth="1"/>
    <col min="14904" max="15137" width="11.42578125" style="2"/>
    <col min="15138" max="15138" width="15.7109375" style="2" customWidth="1"/>
    <col min="15139" max="15139" width="10.28515625" style="2" customWidth="1"/>
    <col min="15140" max="15140" width="16.42578125" style="2" customWidth="1"/>
    <col min="15141" max="15141" width="18.140625" style="2" customWidth="1"/>
    <col min="15142" max="15142" width="26.7109375" style="2" customWidth="1"/>
    <col min="15143" max="15144" width="11.42578125" style="2" customWidth="1"/>
    <col min="15145" max="15145" width="14.28515625" style="2" customWidth="1"/>
    <col min="15146" max="15146" width="25" style="2" customWidth="1"/>
    <col min="15147" max="15148" width="11.42578125" style="2" customWidth="1"/>
    <col min="15149" max="15149" width="19.7109375" style="2" customWidth="1"/>
    <col min="15150" max="15150" width="11.42578125" style="2" customWidth="1"/>
    <col min="15151" max="15151" width="14.7109375" style="2" customWidth="1"/>
    <col min="15152" max="15158" width="11.42578125" style="2" customWidth="1"/>
    <col min="15159" max="15159" width="33.5703125" style="2" customWidth="1"/>
    <col min="15160" max="15393" width="11.42578125" style="2"/>
    <col min="15394" max="15394" width="15.7109375" style="2" customWidth="1"/>
    <col min="15395" max="15395" width="10.28515625" style="2" customWidth="1"/>
    <col min="15396" max="15396" width="16.42578125" style="2" customWidth="1"/>
    <col min="15397" max="15397" width="18.140625" style="2" customWidth="1"/>
    <col min="15398" max="15398" width="26.7109375" style="2" customWidth="1"/>
    <col min="15399" max="15400" width="11.42578125" style="2" customWidth="1"/>
    <col min="15401" max="15401" width="14.28515625" style="2" customWidth="1"/>
    <col min="15402" max="15402" width="25" style="2" customWidth="1"/>
    <col min="15403" max="15404" width="11.42578125" style="2" customWidth="1"/>
    <col min="15405" max="15405" width="19.7109375" style="2" customWidth="1"/>
    <col min="15406" max="15406" width="11.42578125" style="2" customWidth="1"/>
    <col min="15407" max="15407" width="14.7109375" style="2" customWidth="1"/>
    <col min="15408" max="15414" width="11.42578125" style="2" customWidth="1"/>
    <col min="15415" max="15415" width="33.5703125" style="2" customWidth="1"/>
    <col min="15416" max="15649" width="11.42578125" style="2"/>
    <col min="15650" max="15650" width="15.7109375" style="2" customWidth="1"/>
    <col min="15651" max="15651" width="10.28515625" style="2" customWidth="1"/>
    <col min="15652" max="15652" width="16.42578125" style="2" customWidth="1"/>
    <col min="15653" max="15653" width="18.140625" style="2" customWidth="1"/>
    <col min="15654" max="15654" width="26.7109375" style="2" customWidth="1"/>
    <col min="15655" max="15656" width="11.42578125" style="2" customWidth="1"/>
    <col min="15657" max="15657" width="14.28515625" style="2" customWidth="1"/>
    <col min="15658" max="15658" width="25" style="2" customWidth="1"/>
    <col min="15659" max="15660" width="11.42578125" style="2" customWidth="1"/>
    <col min="15661" max="15661" width="19.7109375" style="2" customWidth="1"/>
    <col min="15662" max="15662" width="11.42578125" style="2" customWidth="1"/>
    <col min="15663" max="15663" width="14.7109375" style="2" customWidth="1"/>
    <col min="15664" max="15670" width="11.42578125" style="2" customWidth="1"/>
    <col min="15671" max="15671" width="33.5703125" style="2" customWidth="1"/>
    <col min="15672" max="15905" width="11.42578125" style="2"/>
    <col min="15906" max="15906" width="15.7109375" style="2" customWidth="1"/>
    <col min="15907" max="15907" width="10.28515625" style="2" customWidth="1"/>
    <col min="15908" max="15908" width="16.42578125" style="2" customWidth="1"/>
    <col min="15909" max="15909" width="18.140625" style="2" customWidth="1"/>
    <col min="15910" max="15910" width="26.7109375" style="2" customWidth="1"/>
    <col min="15911" max="15912" width="11.42578125" style="2" customWidth="1"/>
    <col min="15913" max="15913" width="14.28515625" style="2" customWidth="1"/>
    <col min="15914" max="15914" width="25" style="2" customWidth="1"/>
    <col min="15915" max="15916" width="11.42578125" style="2" customWidth="1"/>
    <col min="15917" max="15917" width="19.7109375" style="2" customWidth="1"/>
    <col min="15918" max="15918" width="11.42578125" style="2" customWidth="1"/>
    <col min="15919" max="15919" width="14.7109375" style="2" customWidth="1"/>
    <col min="15920" max="15926" width="11.42578125" style="2" customWidth="1"/>
    <col min="15927" max="15927" width="33.5703125" style="2" customWidth="1"/>
    <col min="15928" max="16161" width="11.42578125" style="2"/>
    <col min="16162" max="16162" width="15.7109375" style="2" customWidth="1"/>
    <col min="16163" max="16163" width="10.28515625" style="2" customWidth="1"/>
    <col min="16164" max="16164" width="16.42578125" style="2" customWidth="1"/>
    <col min="16165" max="16165" width="18.140625" style="2" customWidth="1"/>
    <col min="16166" max="16166" width="26.7109375" style="2" customWidth="1"/>
    <col min="16167" max="16168" width="11.42578125" style="2" customWidth="1"/>
    <col min="16169" max="16169" width="14.28515625" style="2" customWidth="1"/>
    <col min="16170" max="16170" width="25" style="2" customWidth="1"/>
    <col min="16171" max="16172" width="11.42578125" style="2" customWidth="1"/>
    <col min="16173" max="16173" width="19.7109375" style="2" customWidth="1"/>
    <col min="16174" max="16174" width="11.42578125" style="2" customWidth="1"/>
    <col min="16175" max="16175" width="14.7109375" style="2" customWidth="1"/>
    <col min="16176" max="16182" width="11.42578125" style="2" customWidth="1"/>
    <col min="16183" max="16183" width="33.5703125" style="2" customWidth="1"/>
    <col min="16184" max="16384" width="11.42578125" style="2"/>
  </cols>
  <sheetData>
    <row r="1" spans="1:61" ht="13.5" thickBot="1">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61" ht="29.25" customHeight="1">
      <c r="A2" s="698" t="s">
        <v>30</v>
      </c>
      <c r="B2" s="699"/>
      <c r="C2" s="702" t="s">
        <v>1340</v>
      </c>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702"/>
      <c r="BB2" s="730" t="s">
        <v>701</v>
      </c>
      <c r="BC2" s="730"/>
      <c r="BD2" s="731"/>
    </row>
    <row r="3" spans="1:61" ht="30.75" customHeight="1">
      <c r="A3" s="700"/>
      <c r="B3" s="701"/>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32" t="s">
        <v>1202</v>
      </c>
      <c r="BC3" s="732"/>
      <c r="BD3" s="733"/>
    </row>
    <row r="4" spans="1:61" ht="21" customHeight="1">
      <c r="A4" s="700"/>
      <c r="B4" s="701"/>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32" t="s">
        <v>1341</v>
      </c>
      <c r="BC4" s="732"/>
      <c r="BD4" s="733"/>
    </row>
    <row r="5" spans="1:61" ht="27.75" customHeight="1" thickBot="1">
      <c r="A5" s="737" t="s">
        <v>31</v>
      </c>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9"/>
    </row>
    <row r="6" spans="1:61" s="110" customFormat="1" ht="46.5" customHeight="1" thickBot="1">
      <c r="A6" s="724" t="s">
        <v>718</v>
      </c>
      <c r="B6" s="695"/>
      <c r="C6" s="724" t="s">
        <v>27</v>
      </c>
      <c r="D6" s="725"/>
      <c r="E6" s="725"/>
      <c r="F6" s="725"/>
      <c r="G6" s="695"/>
      <c r="H6" s="599" t="s">
        <v>162</v>
      </c>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726" t="s">
        <v>141</v>
      </c>
      <c r="BA6" s="727"/>
      <c r="BB6" s="704" t="s">
        <v>142</v>
      </c>
      <c r="BC6" s="705"/>
      <c r="BD6" s="706"/>
    </row>
    <row r="7" spans="1:61" s="110" customFormat="1" ht="19.5" customHeight="1" thickBot="1">
      <c r="A7" s="634" t="s">
        <v>719</v>
      </c>
      <c r="B7" s="688" t="s">
        <v>720</v>
      </c>
      <c r="C7" s="634" t="s">
        <v>161</v>
      </c>
      <c r="D7" s="691" t="s">
        <v>176</v>
      </c>
      <c r="E7" s="691" t="s">
        <v>1200</v>
      </c>
      <c r="F7" s="692" t="s">
        <v>28</v>
      </c>
      <c r="G7" s="695" t="s">
        <v>29</v>
      </c>
      <c r="H7" s="707" t="s">
        <v>163</v>
      </c>
      <c r="I7" s="602"/>
      <c r="J7" s="602"/>
      <c r="K7" s="604" t="s">
        <v>837</v>
      </c>
      <c r="L7" s="604"/>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5"/>
      <c r="AR7" s="347"/>
      <c r="AS7" s="601" t="s">
        <v>916</v>
      </c>
      <c r="AT7" s="602"/>
      <c r="AU7" s="602"/>
      <c r="AV7" s="602"/>
      <c r="AW7" s="602"/>
      <c r="AX7" s="602"/>
      <c r="AY7" s="603"/>
      <c r="AZ7" s="340"/>
      <c r="BA7" s="341"/>
      <c r="BB7" s="345"/>
      <c r="BC7" s="335"/>
      <c r="BD7" s="336"/>
      <c r="BE7" s="282"/>
      <c r="BF7" s="282"/>
      <c r="BG7" s="282"/>
      <c r="BH7" s="282"/>
      <c r="BI7" s="282"/>
    </row>
    <row r="8" spans="1:61" s="110" customFormat="1" ht="26.25" customHeight="1">
      <c r="A8" s="635"/>
      <c r="B8" s="689"/>
      <c r="C8" s="635"/>
      <c r="D8" s="667"/>
      <c r="E8" s="667"/>
      <c r="F8" s="693"/>
      <c r="G8" s="693"/>
      <c r="H8" s="607" t="s">
        <v>33</v>
      </c>
      <c r="I8" s="607"/>
      <c r="J8" s="607"/>
      <c r="K8" s="681" t="s">
        <v>966</v>
      </c>
      <c r="L8" s="682"/>
      <c r="M8" s="615" t="s">
        <v>967</v>
      </c>
      <c r="N8" s="615"/>
      <c r="O8" s="615"/>
      <c r="P8" s="615"/>
      <c r="Q8" s="615"/>
      <c r="R8" s="615"/>
      <c r="S8" s="615"/>
      <c r="T8" s="615"/>
      <c r="U8" s="615"/>
      <c r="V8" s="615"/>
      <c r="W8" s="615"/>
      <c r="X8" s="615"/>
      <c r="Y8" s="615"/>
      <c r="Z8" s="615"/>
      <c r="AA8" s="615"/>
      <c r="AB8" s="615"/>
      <c r="AC8" s="742" t="s">
        <v>823</v>
      </c>
      <c r="AD8" s="743"/>
      <c r="AE8" s="714"/>
      <c r="AF8" s="742" t="s">
        <v>969</v>
      </c>
      <c r="AG8" s="615"/>
      <c r="AH8" s="743"/>
      <c r="AI8" s="609" t="s">
        <v>970</v>
      </c>
      <c r="AJ8" s="610"/>
      <c r="AK8" s="609" t="s">
        <v>827</v>
      </c>
      <c r="AL8" s="610" t="s">
        <v>828</v>
      </c>
      <c r="AM8" s="279"/>
      <c r="AN8" s="717" t="s">
        <v>971</v>
      </c>
      <c r="AO8" s="718"/>
      <c r="AP8" s="628" t="s">
        <v>35</v>
      </c>
      <c r="AQ8" s="631" t="s">
        <v>36</v>
      </c>
      <c r="AR8" s="111" t="s">
        <v>34</v>
      </c>
      <c r="AS8" s="634" t="s">
        <v>694</v>
      </c>
      <c r="AT8" s="606" t="s">
        <v>816</v>
      </c>
      <c r="AU8" s="606" t="s">
        <v>32</v>
      </c>
      <c r="AV8" s="606" t="s">
        <v>137</v>
      </c>
      <c r="AW8" s="740" t="s">
        <v>39</v>
      </c>
      <c r="AX8" s="741" t="s">
        <v>38</v>
      </c>
      <c r="AY8" s="682"/>
      <c r="AZ8" s="589"/>
      <c r="BA8" s="591"/>
      <c r="BB8" s="593"/>
      <c r="BC8" s="595"/>
      <c r="BD8" s="597"/>
    </row>
    <row r="9" spans="1:61" s="110" customFormat="1" ht="52.5" customHeight="1" thickBot="1">
      <c r="A9" s="635"/>
      <c r="B9" s="689"/>
      <c r="C9" s="635"/>
      <c r="D9" s="667"/>
      <c r="E9" s="667"/>
      <c r="F9" s="693"/>
      <c r="G9" s="696"/>
      <c r="H9" s="712" t="s">
        <v>35</v>
      </c>
      <c r="I9" s="728" t="s">
        <v>36</v>
      </c>
      <c r="J9" s="112" t="s">
        <v>37</v>
      </c>
      <c r="K9" s="683"/>
      <c r="L9" s="684"/>
      <c r="M9" s="616"/>
      <c r="N9" s="616"/>
      <c r="O9" s="616"/>
      <c r="P9" s="616"/>
      <c r="Q9" s="616"/>
      <c r="R9" s="616"/>
      <c r="S9" s="616"/>
      <c r="T9" s="616"/>
      <c r="U9" s="616"/>
      <c r="V9" s="616"/>
      <c r="W9" s="616"/>
      <c r="X9" s="616"/>
      <c r="Y9" s="616"/>
      <c r="Z9" s="616"/>
      <c r="AA9" s="616"/>
      <c r="AB9" s="616"/>
      <c r="AC9" s="626"/>
      <c r="AD9" s="744"/>
      <c r="AE9" s="715"/>
      <c r="AF9" s="626"/>
      <c r="AG9" s="748"/>
      <c r="AH9" s="744"/>
      <c r="AI9" s="611"/>
      <c r="AJ9" s="612"/>
      <c r="AK9" s="611"/>
      <c r="AL9" s="612"/>
      <c r="AM9" s="626"/>
      <c r="AN9" s="719"/>
      <c r="AO9" s="720"/>
      <c r="AP9" s="629"/>
      <c r="AQ9" s="632"/>
      <c r="AR9" s="113" t="s">
        <v>37</v>
      </c>
      <c r="AS9" s="635"/>
      <c r="AT9" s="607"/>
      <c r="AU9" s="607"/>
      <c r="AV9" s="607"/>
      <c r="AW9" s="710"/>
      <c r="AX9" s="685"/>
      <c r="AY9" s="684"/>
      <c r="AZ9" s="589"/>
      <c r="BA9" s="591"/>
      <c r="BB9" s="593"/>
      <c r="BC9" s="595"/>
      <c r="BD9" s="597"/>
    </row>
    <row r="10" spans="1:61" s="110" customFormat="1" ht="25.5" customHeight="1" thickBot="1">
      <c r="A10" s="635"/>
      <c r="B10" s="689"/>
      <c r="C10" s="635"/>
      <c r="D10" s="667"/>
      <c r="E10" s="667"/>
      <c r="F10" s="693"/>
      <c r="G10" s="696"/>
      <c r="H10" s="712"/>
      <c r="I10" s="728"/>
      <c r="J10" s="348" t="s">
        <v>2</v>
      </c>
      <c r="K10" s="685"/>
      <c r="L10" s="684"/>
      <c r="M10" s="617" t="s">
        <v>818</v>
      </c>
      <c r="N10" s="618"/>
      <c r="O10" s="619"/>
      <c r="P10" s="108">
        <f>IF(O10="Adecuado",15,0)</f>
        <v>0</v>
      </c>
      <c r="Q10" s="109" t="s">
        <v>148</v>
      </c>
      <c r="R10" s="672" t="s">
        <v>833</v>
      </c>
      <c r="S10" s="109" t="s">
        <v>819</v>
      </c>
      <c r="T10" s="672" t="s">
        <v>833</v>
      </c>
      <c r="U10" s="109" t="s">
        <v>820</v>
      </c>
      <c r="V10" s="672" t="s">
        <v>833</v>
      </c>
      <c r="W10" s="109" t="s">
        <v>821</v>
      </c>
      <c r="X10" s="108">
        <f>IF(W10="Se investigan y resuelven oportunamente",15,0)</f>
        <v>0</v>
      </c>
      <c r="Y10" s="109" t="s">
        <v>518</v>
      </c>
      <c r="Z10" s="751"/>
      <c r="AA10" s="620" t="s">
        <v>957</v>
      </c>
      <c r="AB10" s="621"/>
      <c r="AC10" s="745" t="s">
        <v>968</v>
      </c>
      <c r="AD10" s="746"/>
      <c r="AE10" s="715"/>
      <c r="AF10" s="626"/>
      <c r="AG10" s="748"/>
      <c r="AH10" s="744"/>
      <c r="AI10" s="611"/>
      <c r="AJ10" s="612"/>
      <c r="AK10" s="611"/>
      <c r="AL10" s="612"/>
      <c r="AM10" s="626"/>
      <c r="AN10" s="721" t="s">
        <v>697</v>
      </c>
      <c r="AO10" s="622" t="s">
        <v>698</v>
      </c>
      <c r="AP10" s="629"/>
      <c r="AQ10" s="632"/>
      <c r="AR10" s="114" t="s">
        <v>2</v>
      </c>
      <c r="AS10" s="635"/>
      <c r="AT10" s="607"/>
      <c r="AU10" s="607"/>
      <c r="AV10" s="607"/>
      <c r="AW10" s="710"/>
      <c r="AX10" s="685"/>
      <c r="AY10" s="684"/>
      <c r="AZ10" s="589"/>
      <c r="BA10" s="591"/>
      <c r="BB10" s="593"/>
      <c r="BC10" s="595"/>
      <c r="BD10" s="597"/>
    </row>
    <row r="11" spans="1:61" s="110" customFormat="1" ht="18.75" customHeight="1">
      <c r="A11" s="635"/>
      <c r="B11" s="689"/>
      <c r="C11" s="635"/>
      <c r="D11" s="667"/>
      <c r="E11" s="667"/>
      <c r="F11" s="693"/>
      <c r="G11" s="696"/>
      <c r="H11" s="712"/>
      <c r="I11" s="728"/>
      <c r="J11" s="349" t="s">
        <v>785</v>
      </c>
      <c r="K11" s="685"/>
      <c r="L11" s="684"/>
      <c r="M11" s="640" t="s">
        <v>508</v>
      </c>
      <c r="N11" s="666" t="s">
        <v>833</v>
      </c>
      <c r="O11" s="642" t="s">
        <v>830</v>
      </c>
      <c r="P11" s="669" t="s">
        <v>833</v>
      </c>
      <c r="Q11" s="664" t="s">
        <v>829</v>
      </c>
      <c r="R11" s="670"/>
      <c r="S11" s="664" t="s">
        <v>512</v>
      </c>
      <c r="T11" s="670"/>
      <c r="U11" s="664" t="s">
        <v>795</v>
      </c>
      <c r="V11" s="670"/>
      <c r="W11" s="664" t="s">
        <v>516</v>
      </c>
      <c r="X11" s="669">
        <f>IF(W13="Se investigan y resuelven oportunamente",15,0)</f>
        <v>0</v>
      </c>
      <c r="Y11" s="664" t="s">
        <v>796</v>
      </c>
      <c r="Z11" s="752"/>
      <c r="AA11" s="637" t="s">
        <v>822</v>
      </c>
      <c r="AB11" s="734" t="s">
        <v>826</v>
      </c>
      <c r="AC11" s="749" t="s">
        <v>834</v>
      </c>
      <c r="AD11" s="747" t="s">
        <v>523</v>
      </c>
      <c r="AE11" s="715"/>
      <c r="AF11" s="625" t="s">
        <v>824</v>
      </c>
      <c r="AG11" s="101"/>
      <c r="AH11" s="754" t="s">
        <v>825</v>
      </c>
      <c r="AI11" s="611"/>
      <c r="AJ11" s="612"/>
      <c r="AK11" s="611"/>
      <c r="AL11" s="612"/>
      <c r="AM11" s="626"/>
      <c r="AN11" s="722"/>
      <c r="AO11" s="623"/>
      <c r="AP11" s="629"/>
      <c r="AQ11" s="632"/>
      <c r="AR11" s="115" t="s">
        <v>3</v>
      </c>
      <c r="AS11" s="635"/>
      <c r="AT11" s="607"/>
      <c r="AU11" s="607"/>
      <c r="AV11" s="607"/>
      <c r="AW11" s="710"/>
      <c r="AX11" s="686"/>
      <c r="AY11" s="687"/>
      <c r="AZ11" s="589"/>
      <c r="BA11" s="591"/>
      <c r="BB11" s="593"/>
      <c r="BC11" s="595"/>
      <c r="BD11" s="597"/>
    </row>
    <row r="12" spans="1:61" s="110" customFormat="1" ht="21.75" customHeight="1">
      <c r="A12" s="635"/>
      <c r="B12" s="689"/>
      <c r="C12" s="635"/>
      <c r="D12" s="667"/>
      <c r="E12" s="667"/>
      <c r="F12" s="693"/>
      <c r="G12" s="696"/>
      <c r="H12" s="712"/>
      <c r="I12" s="728"/>
      <c r="J12" s="350" t="s">
        <v>4</v>
      </c>
      <c r="K12" s="686"/>
      <c r="L12" s="687"/>
      <c r="M12" s="640"/>
      <c r="N12" s="667"/>
      <c r="O12" s="642"/>
      <c r="P12" s="670"/>
      <c r="Q12" s="664"/>
      <c r="R12" s="670"/>
      <c r="S12" s="664"/>
      <c r="T12" s="670"/>
      <c r="U12" s="664"/>
      <c r="V12" s="670"/>
      <c r="W12" s="664"/>
      <c r="X12" s="670"/>
      <c r="Y12" s="664"/>
      <c r="Z12" s="752"/>
      <c r="AA12" s="638"/>
      <c r="AB12" s="735"/>
      <c r="AC12" s="749"/>
      <c r="AD12" s="612"/>
      <c r="AE12" s="715"/>
      <c r="AF12" s="626"/>
      <c r="AG12" s="101"/>
      <c r="AH12" s="755"/>
      <c r="AI12" s="611"/>
      <c r="AJ12" s="612"/>
      <c r="AK12" s="611"/>
      <c r="AL12" s="612"/>
      <c r="AM12" s="626"/>
      <c r="AN12" s="722"/>
      <c r="AO12" s="623"/>
      <c r="AP12" s="629"/>
      <c r="AQ12" s="632"/>
      <c r="AR12" s="116" t="s">
        <v>4</v>
      </c>
      <c r="AS12" s="635"/>
      <c r="AT12" s="607"/>
      <c r="AU12" s="607"/>
      <c r="AV12" s="607"/>
      <c r="AW12" s="710"/>
      <c r="AX12" s="708" t="s">
        <v>109</v>
      </c>
      <c r="AY12" s="710" t="s">
        <v>108</v>
      </c>
      <c r="AZ12" s="589"/>
      <c r="BA12" s="591"/>
      <c r="BB12" s="593"/>
      <c r="BC12" s="595"/>
      <c r="BD12" s="597"/>
    </row>
    <row r="13" spans="1:61" s="110" customFormat="1" ht="33.75" customHeight="1" thickBot="1">
      <c r="A13" s="636"/>
      <c r="B13" s="690"/>
      <c r="C13" s="636"/>
      <c r="D13" s="668"/>
      <c r="E13" s="668"/>
      <c r="F13" s="694"/>
      <c r="G13" s="697"/>
      <c r="H13" s="713"/>
      <c r="I13" s="729"/>
      <c r="J13" s="351" t="s">
        <v>5</v>
      </c>
      <c r="K13" s="356" t="s">
        <v>699</v>
      </c>
      <c r="L13" s="357" t="s">
        <v>700</v>
      </c>
      <c r="M13" s="641"/>
      <c r="N13" s="668"/>
      <c r="O13" s="643"/>
      <c r="P13" s="671"/>
      <c r="Q13" s="665"/>
      <c r="R13" s="671"/>
      <c r="S13" s="665"/>
      <c r="T13" s="671"/>
      <c r="U13" s="665"/>
      <c r="V13" s="671"/>
      <c r="W13" s="665"/>
      <c r="X13" s="671"/>
      <c r="Y13" s="665"/>
      <c r="Z13" s="753"/>
      <c r="AA13" s="639"/>
      <c r="AB13" s="736"/>
      <c r="AC13" s="750"/>
      <c r="AD13" s="614"/>
      <c r="AE13" s="716"/>
      <c r="AF13" s="627"/>
      <c r="AG13" s="337"/>
      <c r="AH13" s="756"/>
      <c r="AI13" s="613"/>
      <c r="AJ13" s="614"/>
      <c r="AK13" s="613"/>
      <c r="AL13" s="614"/>
      <c r="AM13" s="627"/>
      <c r="AN13" s="723"/>
      <c r="AO13" s="624"/>
      <c r="AP13" s="630"/>
      <c r="AQ13" s="633"/>
      <c r="AR13" s="338" t="s">
        <v>5</v>
      </c>
      <c r="AS13" s="636"/>
      <c r="AT13" s="608"/>
      <c r="AU13" s="608"/>
      <c r="AV13" s="608"/>
      <c r="AW13" s="711"/>
      <c r="AX13" s="709"/>
      <c r="AY13" s="711"/>
      <c r="AZ13" s="590"/>
      <c r="BA13" s="592"/>
      <c r="BB13" s="594"/>
      <c r="BC13" s="596"/>
      <c r="BD13" s="598"/>
    </row>
    <row r="14" spans="1:61" ht="409.5" customHeight="1" thickBot="1">
      <c r="A14" s="366" t="s">
        <v>69</v>
      </c>
      <c r="B14" s="367"/>
      <c r="C14" s="291" t="s">
        <v>187</v>
      </c>
      <c r="D14" s="292" t="s">
        <v>973</v>
      </c>
      <c r="E14" s="292" t="s">
        <v>72</v>
      </c>
      <c r="F14" s="293" t="s">
        <v>974</v>
      </c>
      <c r="G14" s="367" t="s">
        <v>975</v>
      </c>
      <c r="H14" s="294">
        <v>2</v>
      </c>
      <c r="I14" s="292">
        <v>4</v>
      </c>
      <c r="J14" s="368" t="str">
        <f>IF(E14="8. Corrupción",IF(OR(AND(H14=1,I14=5),AND(H14=2,I14=5),AND(H14=3,I14=4),(H14+I14&gt;=8)),"Extrema",IF(OR(AND(H14=1,I14=4),AND(H14=2,I14=4),AND(H14=4,I14=3),AND(H14=3,I14=3)),"Alta",IF(OR(AND(H14=1,I14=3),AND(H14=2,I14=3)),"Moderada","Error - para riesgo de Corrupción el Impacto aplica desde 3"))),IF(H14+I14=0,"",IF(OR(AND(H14=3,I14=4),(AND(H14=2,I14=5)),(AND(H14=1,I14=5))),"Extrema",IF(OR(AND(H14=3,I14=1),(AND(H14=2,I14=2))),"Baja",IF(OR(AND(H14=4,I14=1),AND(H14=3,I14=2),AND(H14=2,I14=3),AND(H14=1,I14=3)),"Moderada",IF(H14+I14&gt;=8,"Extrema",IF(H14+I14&lt;4,"Baja",IF(H14+I14&gt;=6,"Alta","Alta"))))))))</f>
        <v>Alta</v>
      </c>
      <c r="K14" s="369" t="s">
        <v>98</v>
      </c>
      <c r="L14" s="370" t="s">
        <v>1370</v>
      </c>
      <c r="M14" s="371" t="s">
        <v>509</v>
      </c>
      <c r="N14" s="372">
        <f t="shared" ref="N14:N70" si="0">IF(M14="Asignado",15,0)</f>
        <v>15</v>
      </c>
      <c r="O14" s="288" t="s">
        <v>289</v>
      </c>
      <c r="P14" s="372">
        <f>IF(O14="Adecuado",15,0)</f>
        <v>15</v>
      </c>
      <c r="Q14" s="288" t="s">
        <v>291</v>
      </c>
      <c r="R14" s="372">
        <f>IF(Q14="Oportuna",15,0)</f>
        <v>15</v>
      </c>
      <c r="S14" s="288" t="s">
        <v>303</v>
      </c>
      <c r="T14" s="372">
        <f>IF(S14="Prevenir",15,IF(S14="Detectar",10,0))</f>
        <v>15</v>
      </c>
      <c r="U14" s="288" t="s">
        <v>295</v>
      </c>
      <c r="V14" s="372">
        <f>IF(U14="Confiable",15,0)</f>
        <v>15</v>
      </c>
      <c r="W14" s="288" t="s">
        <v>297</v>
      </c>
      <c r="X14" s="372">
        <f>IF(W14="Se investigan y resuelven oportunamente",15,0)</f>
        <v>15</v>
      </c>
      <c r="Y14" s="288" t="s">
        <v>299</v>
      </c>
      <c r="Z14" s="372">
        <f t="shared" ref="Z14" si="1">IF(Y14="Completa",10,IF(Y14="incompleta",5,0))</f>
        <v>10</v>
      </c>
      <c r="AA14" s="373">
        <f t="shared" ref="AA14:AA17" si="2">N14+P14+R14+T14+V14+X14+Z14</f>
        <v>100</v>
      </c>
      <c r="AB14" s="374" t="str">
        <f>IF(AA14&gt;=96,"Fuerte",IF(AA14&gt;=86,"Moderado",IF(AA14&gt;=0,"Débil","")))</f>
        <v>Fuerte</v>
      </c>
      <c r="AC14" s="277" t="s">
        <v>1209</v>
      </c>
      <c r="AD14" s="374" t="str">
        <f>IF(AC14="Siempre se ejecuta","Fuerte",IF(AC14="Algunas veces","Moderado",IF(AC14="no se ejecuta","Débil","")))</f>
        <v>Fuerte</v>
      </c>
      <c r="AE14" s="374" t="str">
        <f t="shared" ref="AE14" si="3">AB14&amp;AD14</f>
        <v>FuerteFuerte</v>
      </c>
      <c r="AF14" s="374" t="str">
        <f>IFERROR(VLOOKUP(AE14,PARAMETROS!$BH$2:$BJ$10,3,FALSE),"")</f>
        <v>Fuerte</v>
      </c>
      <c r="AG14" s="374">
        <f t="shared" ref="AG14" si="4">IF(AF14="fuerte",100,IF(AF14="Moderado",50,IF(AF14="débil",0,"")))</f>
        <v>100</v>
      </c>
      <c r="AH14" s="375" t="str">
        <f>IFERROR(VLOOKUP(AE14,PARAMETROS!$BH$2:$BJ$10,2,FALSE),"")</f>
        <v>No</v>
      </c>
      <c r="AI14" s="376">
        <f>IFERROR(AVERAGE(AG14:AG14),0)</f>
        <v>100</v>
      </c>
      <c r="AJ14" s="374" t="str">
        <f>IF(AI14&gt;=100,"Fuerte",IF(AI14&gt;=50,"Moderado",IF(AI14&gt;=0,"Débil","")))</f>
        <v>Fuerte</v>
      </c>
      <c r="AK14" s="277" t="s">
        <v>1210</v>
      </c>
      <c r="AL14" s="277" t="s">
        <v>1210</v>
      </c>
      <c r="AM14" s="300" t="str">
        <f>+AJ14&amp;AK14&amp;AL14</f>
        <v>FuerteDirectamenteDirectamente</v>
      </c>
      <c r="AN14" s="377">
        <f>IFERROR(VLOOKUP(AM14,PARAMETROS!$BD$1:$BG$9,2,FALSE),0)</f>
        <v>2</v>
      </c>
      <c r="AO14" s="378">
        <f>IF(E14&lt;&gt;"8. Corrupción",IFERROR(VLOOKUP(AM14,PARAMETROS!$BD$1:$BG$9,3,FALSE),0),0)</f>
        <v>2</v>
      </c>
      <c r="AP14" s="379">
        <f>IF(H14 ="",0,IF(H14-AN14&lt;=0,1,H14-AN14))</f>
        <v>1</v>
      </c>
      <c r="AQ14" s="380">
        <f>IF(E14&lt;&gt;"8. Corrupción",IF(I14="",0,IF(I14-AO14=0,1,I14-AO14)),I14)</f>
        <v>2</v>
      </c>
      <c r="AR14" s="381" t="str">
        <f>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Baja</v>
      </c>
      <c r="AS14" s="291" t="s">
        <v>202</v>
      </c>
      <c r="AT14" s="382" t="s">
        <v>1370</v>
      </c>
      <c r="AU14" s="292" t="s">
        <v>976</v>
      </c>
      <c r="AV14" s="292" t="s">
        <v>977</v>
      </c>
      <c r="AW14" s="292" t="s">
        <v>978</v>
      </c>
      <c r="AX14" s="306">
        <v>43467</v>
      </c>
      <c r="AY14" s="383">
        <v>43830</v>
      </c>
      <c r="AZ14" s="366" t="s">
        <v>1483</v>
      </c>
      <c r="BA14" s="440">
        <f>6/7</f>
        <v>0.8571428571428571</v>
      </c>
      <c r="BB14" s="366" t="s">
        <v>1482</v>
      </c>
      <c r="BC14" s="445" t="s">
        <v>127</v>
      </c>
      <c r="BD14" s="367"/>
    </row>
    <row r="15" spans="1:61" ht="214.5" customHeight="1" thickBot="1">
      <c r="A15" s="291"/>
      <c r="B15" s="367" t="s">
        <v>144</v>
      </c>
      <c r="C15" s="291" t="s">
        <v>187</v>
      </c>
      <c r="D15" s="292" t="s">
        <v>979</v>
      </c>
      <c r="E15" s="292" t="s">
        <v>72</v>
      </c>
      <c r="F15" s="293" t="s">
        <v>980</v>
      </c>
      <c r="G15" s="367" t="s">
        <v>1371</v>
      </c>
      <c r="H15" s="294">
        <v>4</v>
      </c>
      <c r="I15" s="292">
        <v>4</v>
      </c>
      <c r="J15" s="368" t="str">
        <f>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Extrema</v>
      </c>
      <c r="K15" s="369" t="s">
        <v>81</v>
      </c>
      <c r="L15" s="370" t="s">
        <v>981</v>
      </c>
      <c r="M15" s="371" t="s">
        <v>509</v>
      </c>
      <c r="N15" s="372">
        <f t="shared" si="0"/>
        <v>15</v>
      </c>
      <c r="O15" s="288" t="s">
        <v>289</v>
      </c>
      <c r="P15" s="372">
        <f>IF(O15="Adecuado",15,0)</f>
        <v>15</v>
      </c>
      <c r="Q15" s="288" t="s">
        <v>291</v>
      </c>
      <c r="R15" s="372">
        <f>IF(Q15="Oportuna",15,0)</f>
        <v>15</v>
      </c>
      <c r="S15" s="288" t="s">
        <v>303</v>
      </c>
      <c r="T15" s="372">
        <f>IF(S15="Prevenir",15,IF(S15="Detectar",10,0))</f>
        <v>15</v>
      </c>
      <c r="U15" s="288" t="s">
        <v>295</v>
      </c>
      <c r="V15" s="372">
        <f>IF(U15="Confiable",15,0)</f>
        <v>15</v>
      </c>
      <c r="W15" s="288" t="s">
        <v>297</v>
      </c>
      <c r="X15" s="372">
        <f>IF(W15="Se investigan y resuelven oportunamente",15,0)</f>
        <v>15</v>
      </c>
      <c r="Y15" s="288" t="s">
        <v>299</v>
      </c>
      <c r="Z15" s="372">
        <f t="shared" ref="Z15" si="5">IF(Y15="Completa",10,IF(Y15="incompleta",5,0))</f>
        <v>10</v>
      </c>
      <c r="AA15" s="373">
        <f t="shared" si="2"/>
        <v>100</v>
      </c>
      <c r="AB15" s="374" t="str">
        <f t="shared" ref="AB15:AB53" si="6">IF(AA15&gt;=96,"Fuerte",IF(AA15&gt;=86,"Moderado",IF(AA15&gt;=0,"Débil","")))</f>
        <v>Fuerte</v>
      </c>
      <c r="AC15" s="277" t="s">
        <v>1209</v>
      </c>
      <c r="AD15" s="374" t="str">
        <f>IF(AC15="Siempre se ejecuta","Fuerte",IF(AC15="Algunas veces","Moderado",IF(AC15="no se ejecuta","Débil","")))</f>
        <v>Fuerte</v>
      </c>
      <c r="AE15" s="374" t="str">
        <f t="shared" ref="AE15" si="7">AB15&amp;AD15</f>
        <v>FuerteFuerte</v>
      </c>
      <c r="AF15" s="374" t="str">
        <f>IFERROR(VLOOKUP(AE15,PARAMETROS!$BH$2:$BJ$10,3,FALSE),"")</f>
        <v>Fuerte</v>
      </c>
      <c r="AG15" s="374">
        <f t="shared" ref="AG15" si="8">IF(AF15="fuerte",100,IF(AF15="Moderado",50,IF(AF15="débil",0,"")))</f>
        <v>100</v>
      </c>
      <c r="AH15" s="374" t="str">
        <f>IFERROR(VLOOKUP(AE15,PARAMETROS!$BH$2:$BJ$10,2,FALSE),"")</f>
        <v>No</v>
      </c>
      <c r="AI15" s="384">
        <f>IFERROR(AVERAGE(AG15:AG15),0)</f>
        <v>100</v>
      </c>
      <c r="AJ15" s="374" t="str">
        <f>IF(AI15&gt;=100,"Fuerte",IF(AI15&gt;=50,"Moderado",IF(AI15&gt;=0,"Débil","")))</f>
        <v>Fuerte</v>
      </c>
      <c r="AK15" s="277" t="s">
        <v>1210</v>
      </c>
      <c r="AL15" s="277" t="s">
        <v>1210</v>
      </c>
      <c r="AM15" s="300" t="str">
        <f>+AJ15&amp;AK15&amp;AL15</f>
        <v>FuerteDirectamenteDirectamente</v>
      </c>
      <c r="AN15" s="377">
        <f>IFERROR(VLOOKUP(AM15,PARAMETROS!$BD$1:$BG$9,2,FALSE),0)</f>
        <v>2</v>
      </c>
      <c r="AO15" s="378">
        <f>IF(E15&lt;&gt;"8. Corrupción",IFERROR(VLOOKUP(AM15,PARAMETROS!$BD$1:$BG$9,3,FALSE),0),0)</f>
        <v>2</v>
      </c>
      <c r="AP15" s="379">
        <f>IF(H15 ="",0,IF(H15-AN15&lt;=0,1,H15-AN15))</f>
        <v>2</v>
      </c>
      <c r="AQ15" s="380">
        <f t="shared" ref="AQ15" si="9">IF(E15&lt;&gt;"8. Corrupción",IF(I15="",0,IF(I15-AO15=0,1,I15-AO15)),I15)</f>
        <v>2</v>
      </c>
      <c r="AR15" s="381" t="str">
        <f t="shared" ref="AR15" si="10">IF(E15="8. Corrupción",IF(OR(AND(AP15=1,AQ15=5),AND(AP15=2,AQ15=5),AND(AP15=3,AQ15=4),(AP15+AQ15&gt;=8)),"Extrema",IF(OR(AND(AP15=1,AQ15=4),AND(AP15=2,AQ15=4),AND(AP15=4,AQ15=3),AND(AP15=3,AQ15=3)),"Alta",IF(OR(AND(AP15=1,AQ15=3),AND(AP15=2,AQ15=3)),"Moderada","No aplica para Corrupción"))),IF(AP15+AQ15=0,"",IF(OR(AND(AP15=3,AQ15=4),(AND(AP15=2,AQ15=5)),(AND(AP15=1,AQ15=5))),"Extrema",IF(OR(AND(AP15=3,AQ15=1),(AND(AP15=2,AQ15=2))),"Baja",IF(OR(AND(AP15=4,AQ15=1),AND(AP15=3,AQ15=2),AND(AP15=2,AQ15=3),AND(AP15=1,AQ15=3)),"Moderada",IF(AP15+AQ15&gt;=8,"Extrema",IF(AP15+AQ15&lt;4,"Baja",IF(AP15+AQ15&gt;=6,"Alta","Alta"))))))))</f>
        <v>Baja</v>
      </c>
      <c r="AS15" s="291" t="s">
        <v>202</v>
      </c>
      <c r="AT15" s="382" t="s">
        <v>981</v>
      </c>
      <c r="AU15" s="292" t="s">
        <v>982</v>
      </c>
      <c r="AV15" s="292" t="s">
        <v>977</v>
      </c>
      <c r="AW15" s="292" t="s">
        <v>983</v>
      </c>
      <c r="AX15" s="306">
        <v>43467</v>
      </c>
      <c r="AY15" s="383">
        <v>43830</v>
      </c>
      <c r="AZ15" s="366" t="s">
        <v>1393</v>
      </c>
      <c r="BA15" s="440">
        <f>1/4</f>
        <v>0.25</v>
      </c>
      <c r="BB15" s="366" t="s">
        <v>1395</v>
      </c>
      <c r="BC15" s="445" t="s">
        <v>127</v>
      </c>
      <c r="BD15" s="367"/>
    </row>
    <row r="16" spans="1:61" ht="65.25" customHeight="1">
      <c r="A16" s="651"/>
      <c r="B16" s="673" t="s">
        <v>26</v>
      </c>
      <c r="C16" s="651" t="s">
        <v>195</v>
      </c>
      <c r="D16" s="675" t="s">
        <v>984</v>
      </c>
      <c r="E16" s="675" t="s">
        <v>72</v>
      </c>
      <c r="F16" s="120" t="s">
        <v>985</v>
      </c>
      <c r="G16" s="673" t="s">
        <v>987</v>
      </c>
      <c r="H16" s="677">
        <v>2</v>
      </c>
      <c r="I16" s="675">
        <v>2</v>
      </c>
      <c r="J16" s="679" t="str">
        <f>IF(E16="8. Corrupción",IF(OR(AND(H16=1,I16=5),AND(H16=2,I16=5),AND(H16=3,I16=4),(H16+I16&gt;=8)),"Extrema",IF(OR(AND(H16=1,I16=4),AND(H16=2,I16=4),AND(H16=4,I16=3),AND(H16=3,I16=3)),"Alta",IF(OR(AND(H16=1,I16=3),AND(H16=2,I16=3)),"Moderada","No aplica para Corrupción"))),IF(H16+I16=0,"",IF(OR(AND(H16=3,I16=4),(AND(H16=2,I16=5)),(AND(H16=1,I16=5))),"Extrema",IF(OR(AND(H16=3,I16=1),(AND(H16=2,I16=2))),"Baja",IF(OR(AND(H16=4,I16=1),AND(H16=3,I16=2),AND(H16=2,I16=3),AND(H16=1,I16=3)),"Moderada",IF(H16+I16&gt;=8,"Extrema",IF(H16+I16&lt;4,"Baja",IF(H16+I16&gt;=6,"Alta","Alta"))))))))</f>
        <v>Baja</v>
      </c>
      <c r="K16" s="358" t="s">
        <v>105</v>
      </c>
      <c r="L16" s="385" t="s">
        <v>1386</v>
      </c>
      <c r="M16" s="353" t="s">
        <v>509</v>
      </c>
      <c r="N16" s="122">
        <f t="shared" si="0"/>
        <v>15</v>
      </c>
      <c r="O16" s="288" t="s">
        <v>289</v>
      </c>
      <c r="P16" s="122">
        <f>IF(O16="Adecuado",15,0)</f>
        <v>15</v>
      </c>
      <c r="Q16" s="288" t="s">
        <v>291</v>
      </c>
      <c r="R16" s="122">
        <f>IF(Q16="Oportuna",15,0)</f>
        <v>15</v>
      </c>
      <c r="S16" s="288" t="s">
        <v>303</v>
      </c>
      <c r="T16" s="122">
        <f>IF(S16="Prevenir",15,IF(S16="Detectar",10,0))</f>
        <v>15</v>
      </c>
      <c r="U16" s="288" t="s">
        <v>295</v>
      </c>
      <c r="V16" s="122">
        <f>IF(U16="Confiable",15,0)</f>
        <v>15</v>
      </c>
      <c r="W16" s="288" t="s">
        <v>297</v>
      </c>
      <c r="X16" s="122">
        <f>IF(W16="Se investigan y resuelven oportunamente",15,0)</f>
        <v>15</v>
      </c>
      <c r="Y16" s="288" t="s">
        <v>299</v>
      </c>
      <c r="Z16" s="122">
        <f t="shared" ref="Z16:Z17" si="11">IF(Y16="Completa",10,IF(Y16="incompleta",5,0))</f>
        <v>10</v>
      </c>
      <c r="AA16" s="141">
        <f t="shared" si="2"/>
        <v>100</v>
      </c>
      <c r="AB16" s="274" t="str">
        <f t="shared" si="6"/>
        <v>Fuerte</v>
      </c>
      <c r="AC16" s="277" t="s">
        <v>1209</v>
      </c>
      <c r="AD16" s="274" t="str">
        <f>IF(AC16="Siempre se ejecuta","Fuerte",IF(AC16="Algunas veces","Moderado",IF(AC16="no se ejecuta","Débil","")))</f>
        <v>Fuerte</v>
      </c>
      <c r="AE16" s="274" t="str">
        <f t="shared" ref="AE16:AE17" si="12">AB16&amp;AD16</f>
        <v>FuerteFuerte</v>
      </c>
      <c r="AF16" s="274" t="str">
        <f>IFERROR(VLOOKUP(AE16,PARAMETROS!$BH$2:$BJ$10,3,FALSE),"")</f>
        <v>Fuerte</v>
      </c>
      <c r="AG16" s="274">
        <f t="shared" ref="AG16:AG17" si="13">IF(AF16="fuerte",100,IF(AF16="Moderado",50,IF(AF16="débil",0,"")))</f>
        <v>100</v>
      </c>
      <c r="AH16" s="274" t="str">
        <f>IFERROR(VLOOKUP(AE16,PARAMETROS!$BH$2:$BJ$10,2,FALSE),"")</f>
        <v>No</v>
      </c>
      <c r="AI16" s="660">
        <f>IFERROR(AVERAGE(AG16:AG17),0)</f>
        <v>100</v>
      </c>
      <c r="AJ16" s="662" t="str">
        <f>IF(AI16&gt;=100,"Fuerte",IF(AI16&gt;=50,"Moderado",IF(AI16&gt;=0,"Débil","")))</f>
        <v>Fuerte</v>
      </c>
      <c r="AK16" s="653" t="s">
        <v>1210</v>
      </c>
      <c r="AL16" s="653" t="s">
        <v>1210</v>
      </c>
      <c r="AM16" s="654" t="str">
        <f>+AJ16&amp;AK16&amp;AL16</f>
        <v>FuerteDirectamenteDirectamente</v>
      </c>
      <c r="AN16" s="656">
        <f>IFERROR(VLOOKUP(AM16,PARAMETROS!$BD$1:$BG$9,2,FALSE),0)</f>
        <v>2</v>
      </c>
      <c r="AO16" s="658">
        <f>IF(E16&lt;&gt;"8. Corrupción",IFERROR(VLOOKUP(AM16,PARAMETROS!$BD$1:$BG$9,3,FALSE),0),0)</f>
        <v>2</v>
      </c>
      <c r="AP16" s="645">
        <f>IF(H16 ="",0,IF(H16-AN16&lt;=0,1,H16-AN16))</f>
        <v>1</v>
      </c>
      <c r="AQ16" s="647">
        <f t="shared" ref="AQ16" si="14">IF(E16&lt;&gt;"8. Corrupción",IF(I16="",0,IF(I16-AO16=0,1,I16-AO16)),I16)</f>
        <v>1</v>
      </c>
      <c r="AR16" s="649" t="str">
        <f t="shared" ref="AR16" si="15">IF(E16="8. Corrupción",IF(OR(AND(AP16=1,AQ16=5),AND(AP16=2,AQ16=5),AND(AP16=3,AQ16=4),(AP16+AQ16&gt;=8)),"Extrema",IF(OR(AND(AP16=1,AQ16=4),AND(AP16=2,AQ16=4),AND(AP16=4,AQ16=3),AND(AP16=3,AQ16=3)),"Alta",IF(OR(AND(AP16=1,AQ16=3),AND(AP16=2,AQ16=3)),"Moderada","No aplica para Corrupción"))),IF(AP16+AQ16=0,"",IF(OR(AND(AP16=3,AQ16=4),(AND(AP16=2,AQ16=5)),(AND(AP16=1,AQ16=5))),"Extrema",IF(OR(AND(AP16=3,AQ16=1),(AND(AP16=2,AQ16=2))),"Baja",IF(OR(AND(AP16=4,AQ16=1),AND(AP16=3,AQ16=2),AND(AP16=2,AQ16=3),AND(AP16=1,AQ16=3)),"Moderada",IF(AP16+AQ16&gt;=8,"Extrema",IF(AP16+AQ16&lt;4,"Baja",IF(AP16+AQ16&gt;=6,"Alta","Alta"))))))))</f>
        <v>Baja</v>
      </c>
      <c r="AS16" s="651" t="s">
        <v>202</v>
      </c>
      <c r="AT16" s="560" t="s">
        <v>988</v>
      </c>
      <c r="AU16" s="560" t="s">
        <v>989</v>
      </c>
      <c r="AV16" s="560" t="s">
        <v>990</v>
      </c>
      <c r="AW16" s="560" t="s">
        <v>991</v>
      </c>
      <c r="AX16" s="579">
        <v>43467</v>
      </c>
      <c r="AY16" s="580">
        <v>43830</v>
      </c>
      <c r="AZ16" s="769" t="s">
        <v>1451</v>
      </c>
      <c r="BA16" s="771" t="s">
        <v>1452</v>
      </c>
      <c r="BB16" s="773" t="s">
        <v>1453</v>
      </c>
      <c r="BC16" s="775" t="s">
        <v>127</v>
      </c>
      <c r="BD16" s="560"/>
    </row>
    <row r="17" spans="1:56" ht="63" customHeight="1" thickBot="1">
      <c r="A17" s="652"/>
      <c r="B17" s="674"/>
      <c r="C17" s="652"/>
      <c r="D17" s="676"/>
      <c r="E17" s="676"/>
      <c r="F17" s="107" t="s">
        <v>986</v>
      </c>
      <c r="G17" s="674"/>
      <c r="H17" s="678"/>
      <c r="I17" s="676"/>
      <c r="J17" s="680"/>
      <c r="K17" s="362" t="s">
        <v>105</v>
      </c>
      <c r="L17" s="365" t="s">
        <v>1385</v>
      </c>
      <c r="M17" s="355" t="s">
        <v>509</v>
      </c>
      <c r="N17" s="124">
        <f t="shared" si="0"/>
        <v>15</v>
      </c>
      <c r="O17" s="288" t="s">
        <v>289</v>
      </c>
      <c r="P17" s="124">
        <f t="shared" ref="P17" si="16">IF(O17="Adecuado",15,0)</f>
        <v>15</v>
      </c>
      <c r="Q17" s="288" t="s">
        <v>291</v>
      </c>
      <c r="R17" s="124">
        <f t="shared" ref="R17" si="17">IF(Q17="Oportuna",15,0)</f>
        <v>15</v>
      </c>
      <c r="S17" s="288" t="s">
        <v>303</v>
      </c>
      <c r="T17" s="124">
        <f t="shared" ref="T17" si="18">IF(S17="Prevenir",15,IF(S17="Detectar",10,0))</f>
        <v>15</v>
      </c>
      <c r="U17" s="288" t="s">
        <v>295</v>
      </c>
      <c r="V17" s="124">
        <f t="shared" ref="V17" si="19">IF(U17="Confiable",15,0)</f>
        <v>15</v>
      </c>
      <c r="W17" s="288" t="s">
        <v>297</v>
      </c>
      <c r="X17" s="124">
        <f t="shared" ref="X17" si="20">IF(W17="Se investigan y resuelven oportunamente",15,0)</f>
        <v>15</v>
      </c>
      <c r="Y17" s="288" t="s">
        <v>299</v>
      </c>
      <c r="Z17" s="124">
        <f t="shared" si="11"/>
        <v>10</v>
      </c>
      <c r="AA17" s="143">
        <f t="shared" si="2"/>
        <v>100</v>
      </c>
      <c r="AB17" s="140" t="str">
        <f t="shared" si="6"/>
        <v>Fuerte</v>
      </c>
      <c r="AC17" s="277" t="s">
        <v>1209</v>
      </c>
      <c r="AD17" s="140" t="str">
        <f t="shared" ref="AD17" si="21">IF(AC17="Siempre se ejecuta","Fuerte",IF(AC17="Algunas veces","Moderado",IF(AC17="no se ejecuta","Débil","")))</f>
        <v>Fuerte</v>
      </c>
      <c r="AE17" s="140" t="str">
        <f t="shared" si="12"/>
        <v>FuerteFuerte</v>
      </c>
      <c r="AF17" s="140" t="str">
        <f>IFERROR(VLOOKUP(AE17,PARAMETROS!$BH$2:$BJ$10,3,FALSE),"")</f>
        <v>Fuerte</v>
      </c>
      <c r="AG17" s="140">
        <f t="shared" si="13"/>
        <v>100</v>
      </c>
      <c r="AH17" s="140" t="str">
        <f>IFERROR(VLOOKUP(AE17,PARAMETROS!$BH$2:$BJ$10,2,FALSE),"")</f>
        <v>No</v>
      </c>
      <c r="AI17" s="661"/>
      <c r="AJ17" s="663"/>
      <c r="AK17" s="653"/>
      <c r="AL17" s="653"/>
      <c r="AM17" s="655"/>
      <c r="AN17" s="657"/>
      <c r="AO17" s="659"/>
      <c r="AP17" s="646"/>
      <c r="AQ17" s="648"/>
      <c r="AR17" s="650"/>
      <c r="AS17" s="652"/>
      <c r="AT17" s="757"/>
      <c r="AU17" s="757"/>
      <c r="AV17" s="757"/>
      <c r="AW17" s="757"/>
      <c r="AX17" s="757"/>
      <c r="AY17" s="557"/>
      <c r="AZ17" s="770"/>
      <c r="BA17" s="772"/>
      <c r="BB17" s="774"/>
      <c r="BC17" s="776"/>
      <c r="BD17" s="777"/>
    </row>
    <row r="18" spans="1:56" ht="113.25" customHeight="1" thickBot="1">
      <c r="A18" s="291"/>
      <c r="B18" s="367" t="s">
        <v>26</v>
      </c>
      <c r="C18" s="291" t="s">
        <v>195</v>
      </c>
      <c r="D18" s="292" t="s">
        <v>992</v>
      </c>
      <c r="E18" s="292" t="s">
        <v>72</v>
      </c>
      <c r="F18" s="293" t="s">
        <v>993</v>
      </c>
      <c r="G18" s="367" t="s">
        <v>994</v>
      </c>
      <c r="H18" s="294">
        <v>3</v>
      </c>
      <c r="I18" s="292">
        <v>3</v>
      </c>
      <c r="J18" s="368" t="str">
        <f>IF(E18="8. Corrupción",IF(OR(AND(H18=1,I18=5),AND(H18=2,I18=5),AND(H18=3,I18=4),(H18+I18&gt;=8)),"Extrema",IF(OR(AND(H18=1,I18=4),AND(H18=2,I18=4),AND(H18=4,I18=3),AND(H18=3,I18=3)),"Alta",IF(OR(AND(H18=1,I18=3),AND(H18=2,I18=3)),"Moderada","No aplica para Corrupción"))),IF(H18+I18=0,"",IF(OR(AND(H18=3,I18=4),(AND(H18=2,I18=5)),(AND(H18=1,I18=5))),"Extrema",IF(OR(AND(H18=3,I18=1),(AND(H18=2,I18=2))),"Baja",IF(OR(AND(H18=4,I18=1),AND(H18=3,I18=2),AND(H18=2,I18=3),AND(H18=1,I18=3)),"Moderada",IF(H18+I18&gt;=8,"Extrema",IF(H18+I18&lt;4,"Baja",IF(H18+I18&gt;=6,"Alta","Alta"))))))))</f>
        <v>Alta</v>
      </c>
      <c r="K18" s="369" t="s">
        <v>85</v>
      </c>
      <c r="L18" s="370" t="s">
        <v>1384</v>
      </c>
      <c r="M18" s="371" t="s">
        <v>509</v>
      </c>
      <c r="N18" s="372">
        <f t="shared" si="0"/>
        <v>15</v>
      </c>
      <c r="O18" s="288" t="s">
        <v>289</v>
      </c>
      <c r="P18" s="372">
        <f>IF(O18="Adecuado",15,0)</f>
        <v>15</v>
      </c>
      <c r="Q18" s="288" t="s">
        <v>291</v>
      </c>
      <c r="R18" s="372">
        <f>IF(Q18="Oportuna",15,0)</f>
        <v>15</v>
      </c>
      <c r="S18" s="288" t="s">
        <v>303</v>
      </c>
      <c r="T18" s="372">
        <f>IF(S18="Prevenir",15,IF(S18="Detectar",10,0))</f>
        <v>15</v>
      </c>
      <c r="U18" s="288" t="s">
        <v>295</v>
      </c>
      <c r="V18" s="372">
        <f>IF(U18="Confiable",15,0)</f>
        <v>15</v>
      </c>
      <c r="W18" s="288" t="s">
        <v>297</v>
      </c>
      <c r="X18" s="372">
        <f>IF(W18="Se investigan y resuelven oportunamente",15,0)</f>
        <v>15</v>
      </c>
      <c r="Y18" s="288" t="s">
        <v>299</v>
      </c>
      <c r="Z18" s="372">
        <f t="shared" ref="Z18:Z19" si="22">IF(Y18="Completa",10,IF(Y18="incompleta",5,0))</f>
        <v>10</v>
      </c>
      <c r="AA18" s="373">
        <f t="shared" ref="AA18:AA19" si="23">N18+P18+R18+T18+V18+X18+Z18</f>
        <v>100</v>
      </c>
      <c r="AB18" s="374" t="str">
        <f t="shared" si="6"/>
        <v>Fuerte</v>
      </c>
      <c r="AC18" s="277" t="s">
        <v>1209</v>
      </c>
      <c r="AD18" s="374" t="str">
        <f>IF(AC18="Siempre se ejecuta","Fuerte",IF(AC18="Algunas veces","Moderado",IF(AC18="no se ejecuta","Débil","")))</f>
        <v>Fuerte</v>
      </c>
      <c r="AE18" s="374" t="str">
        <f t="shared" ref="AE18:AE19" si="24">AB18&amp;AD18</f>
        <v>FuerteFuerte</v>
      </c>
      <c r="AF18" s="374" t="str">
        <f>IFERROR(VLOOKUP(AE18,PARAMETROS!$BH$2:$BJ$10,3,FALSE),"")</f>
        <v>Fuerte</v>
      </c>
      <c r="AG18" s="374">
        <f t="shared" ref="AG18:AG19" si="25">IF(AF18="fuerte",100,IF(AF18="Moderado",50,IF(AF18="débil",0,"")))</f>
        <v>100</v>
      </c>
      <c r="AH18" s="374" t="str">
        <f>IFERROR(VLOOKUP(AE18,PARAMETROS!$BH$2:$BJ$10,2,FALSE),"")</f>
        <v>No</v>
      </c>
      <c r="AI18" s="384">
        <f>IFERROR(AVERAGE(AG18:AG18),0)</f>
        <v>100</v>
      </c>
      <c r="AJ18" s="374" t="str">
        <f>IF(AI18&gt;=100,"Fuerte",IF(AI18&gt;=50,"Moderado",IF(AI18&gt;=0,"Débil","")))</f>
        <v>Fuerte</v>
      </c>
      <c r="AK18" s="277" t="s">
        <v>1210</v>
      </c>
      <c r="AL18" s="277" t="s">
        <v>559</v>
      </c>
      <c r="AM18" s="300" t="str">
        <f>+AJ18&amp;AK18&amp;AL18</f>
        <v>FuerteDirectamenteIndirectamente</v>
      </c>
      <c r="AN18" s="377">
        <f>IFERROR(VLOOKUP(AM18,PARAMETROS!$BD$1:$BG$9,2,FALSE),0)</f>
        <v>2</v>
      </c>
      <c r="AO18" s="378">
        <f>IF(E18&lt;&gt;"8. Corrupción",IFERROR(VLOOKUP(AM18,PARAMETROS!$BD$1:$BG$9,3,FALSE),0),0)</f>
        <v>1</v>
      </c>
      <c r="AP18" s="379">
        <f>IF(H18 ="",0,IF(H18-AN18&lt;=0,1,H18-AN18))</f>
        <v>1</v>
      </c>
      <c r="AQ18" s="380">
        <f t="shared" ref="AQ18" si="26">IF(E18&lt;&gt;"8. Corrupción",IF(I18="",0,IF(I18-AO18=0,1,I18-AO18)),I18)</f>
        <v>2</v>
      </c>
      <c r="AR18" s="381" t="str">
        <f t="shared" ref="AR18" si="27">IF(E18="8. Corrupción",IF(OR(AND(AP18=1,AQ18=5),AND(AP18=2,AQ18=5),AND(AP18=3,AQ18=4),(AP18+AQ18&gt;=8)),"Extrema",IF(OR(AND(AP18=1,AQ18=4),AND(AP18=2,AQ18=4),AND(AP18=4,AQ18=3),AND(AP18=3,AQ18=3)),"Alta",IF(OR(AND(AP18=1,AQ18=3),AND(AP18=2,AQ18=3)),"Moderada","No aplica para Corrupción"))),IF(AP18+AQ18=0,"",IF(OR(AND(AP18=3,AQ18=4),(AND(AP18=2,AQ18=5)),(AND(AP18=1,AQ18=5))),"Extrema",IF(OR(AND(AP18=3,AQ18=1),(AND(AP18=2,AQ18=2))),"Baja",IF(OR(AND(AP18=4,AQ18=1),AND(AP18=3,AQ18=2),AND(AP18=2,AQ18=3),AND(AP18=1,AQ18=3)),"Moderada",IF(AP18+AQ18&gt;=8,"Extrema",IF(AP18+AQ18&lt;4,"Baja",IF(AP18+AQ18&gt;=6,"Alta","Alta"))))))))</f>
        <v>Baja</v>
      </c>
      <c r="AS18" s="291" t="s">
        <v>202</v>
      </c>
      <c r="AT18" s="382" t="s">
        <v>995</v>
      </c>
      <c r="AU18" s="292" t="s">
        <v>996</v>
      </c>
      <c r="AV18" s="292" t="s">
        <v>997</v>
      </c>
      <c r="AW18" s="292" t="s">
        <v>998</v>
      </c>
      <c r="AX18" s="306">
        <v>43467</v>
      </c>
      <c r="AY18" s="383">
        <v>43830</v>
      </c>
      <c r="AZ18" s="441" t="s">
        <v>1484</v>
      </c>
      <c r="BA18" s="441" t="s">
        <v>1454</v>
      </c>
      <c r="BB18" s="442" t="s">
        <v>1455</v>
      </c>
      <c r="BC18" s="446" t="s">
        <v>127</v>
      </c>
      <c r="BD18" s="441"/>
    </row>
    <row r="19" spans="1:56" ht="147" customHeight="1" thickBot="1">
      <c r="A19" s="343"/>
      <c r="B19" s="344" t="s">
        <v>26</v>
      </c>
      <c r="C19" s="343" t="s">
        <v>195</v>
      </c>
      <c r="D19" s="280" t="s">
        <v>999</v>
      </c>
      <c r="E19" s="280" t="s">
        <v>78</v>
      </c>
      <c r="F19" s="386" t="s">
        <v>1365</v>
      </c>
      <c r="G19" s="344" t="s">
        <v>1000</v>
      </c>
      <c r="H19" s="339">
        <v>2</v>
      </c>
      <c r="I19" s="281">
        <v>4</v>
      </c>
      <c r="J19" s="387" t="str">
        <f>IF(E19="8. Corrupción",IF(OR(AND(H19=1,I19=5),AND(H19=2,I19=5),AND(H19=3,I19=4),(H19+I19&gt;=8)),"Extrema",IF(OR(AND(H19=1,I19=4),AND(H19=2,I19=4),AND(H19=4,I19=3),AND(H19=3,I19=3)),"Alta",IF(OR(AND(H19=1,I19=3),AND(H19=2,I19=3)),"Moderada","No aplica para Corrupción"))),IF(H19+I19=0,"",IF(OR(AND(H19=3,I19=4),(AND(H19=2,I19=5)),(AND(H19=1,I19=5))),"Extrema",IF(OR(AND(H19=3,I19=1),(AND(H19=2,I19=2))),"Baja",IF(OR(AND(H19=4,I19=1),AND(H19=3,I19=2),AND(H19=2,I19=3),AND(H19=1,I19=3)),"Moderada",IF(H19+I19&gt;=8,"Extrema",IF(H19+I19&lt;4,"Baja",IF(H19+I19&gt;=6,"Alta","Alta"))))))))</f>
        <v>Alta</v>
      </c>
      <c r="K19" s="388" t="s">
        <v>98</v>
      </c>
      <c r="L19" s="389" t="s">
        <v>1001</v>
      </c>
      <c r="M19" s="390" t="s">
        <v>509</v>
      </c>
      <c r="N19" s="391">
        <f t="shared" si="0"/>
        <v>15</v>
      </c>
      <c r="O19" s="288" t="s">
        <v>289</v>
      </c>
      <c r="P19" s="391">
        <f>IF(O19="Adecuado",15,0)</f>
        <v>15</v>
      </c>
      <c r="Q19" s="288" t="s">
        <v>291</v>
      </c>
      <c r="R19" s="391">
        <f>IF(Q19="Oportuna",15,0)</f>
        <v>15</v>
      </c>
      <c r="S19" s="288" t="s">
        <v>303</v>
      </c>
      <c r="T19" s="391">
        <f>IF(S19="Prevenir",15,IF(S19="Detectar",10,0))</f>
        <v>15</v>
      </c>
      <c r="U19" s="288" t="s">
        <v>295</v>
      </c>
      <c r="V19" s="391">
        <f>IF(U19="Confiable",15,0)</f>
        <v>15</v>
      </c>
      <c r="W19" s="288" t="s">
        <v>297</v>
      </c>
      <c r="X19" s="391">
        <f>IF(W19="Se investigan y resuelven oportunamente",15,0)</f>
        <v>15</v>
      </c>
      <c r="Y19" s="288" t="s">
        <v>299</v>
      </c>
      <c r="Z19" s="391">
        <f t="shared" si="22"/>
        <v>10</v>
      </c>
      <c r="AA19" s="392">
        <f t="shared" si="23"/>
        <v>100</v>
      </c>
      <c r="AB19" s="393" t="str">
        <f t="shared" si="6"/>
        <v>Fuerte</v>
      </c>
      <c r="AC19" s="277" t="s">
        <v>1209</v>
      </c>
      <c r="AD19" s="393" t="str">
        <f>IF(AC19="Siempre se ejecuta","Fuerte",IF(AC19="Algunas veces","Moderado",IF(AC19="no se ejecuta","Débil","")))</f>
        <v>Fuerte</v>
      </c>
      <c r="AE19" s="393" t="str">
        <f t="shared" si="24"/>
        <v>FuerteFuerte</v>
      </c>
      <c r="AF19" s="393" t="str">
        <f>IFERROR(VLOOKUP(AE19,PARAMETROS!$BH$2:$BJ$10,3,FALSE),"")</f>
        <v>Fuerte</v>
      </c>
      <c r="AG19" s="393">
        <f t="shared" si="25"/>
        <v>100</v>
      </c>
      <c r="AH19" s="393" t="str">
        <f>IFERROR(VLOOKUP(AE19,PARAMETROS!$BH$2:$BJ$10,2,FALSE),"")</f>
        <v>No</v>
      </c>
      <c r="AI19" s="395">
        <f>IFERROR(AVERAGE(AG19:AG19),0)</f>
        <v>100</v>
      </c>
      <c r="AJ19" s="393" t="str">
        <f>IF(AI19&gt;=100,"Fuerte",IF(AI19&gt;=50,"Moderado",IF(AI19&gt;=0,"Débil","")))</f>
        <v>Fuerte</v>
      </c>
      <c r="AK19" s="277" t="s">
        <v>1210</v>
      </c>
      <c r="AL19" s="277" t="s">
        <v>1210</v>
      </c>
      <c r="AM19" s="394" t="str">
        <f>+AJ19&amp;AK19&amp;AL19</f>
        <v>FuerteDirectamenteDirectamente</v>
      </c>
      <c r="AN19" s="396">
        <f>IFERROR(VLOOKUP(AM19,PARAMETROS!$BD$1:$BG$9,2,FALSE),0)</f>
        <v>2</v>
      </c>
      <c r="AO19" s="397">
        <f>IF(E19&lt;&gt;"8. Corrupción",IFERROR(VLOOKUP(AM19,PARAMETROS!$BD$1:$BG$9,3,FALSE),0),0)</f>
        <v>2</v>
      </c>
      <c r="AP19" s="398">
        <f>IF(H19 ="",0,IF(H19-AN19&lt;=0,1,H19-AN19))</f>
        <v>1</v>
      </c>
      <c r="AQ19" s="399">
        <f t="shared" ref="AQ19" si="28">IF(E19&lt;&gt;"8. Corrupción",IF(I19="",0,IF(I19-AO19=0,1,I19-AO19)),I19)</f>
        <v>2</v>
      </c>
      <c r="AR19" s="400" t="str">
        <f t="shared" ref="AR19" si="29">IF(E19="8. Corrupción",IF(OR(AND(AP19=1,AQ19=5),AND(AP19=2,AQ19=5),AND(AP19=3,AQ19=4),(AP19+AQ19&gt;=8)),"Extrema",IF(OR(AND(AP19=1,AQ19=4),AND(AP19=2,AQ19=4),AND(AP19=4,AQ19=3),AND(AP19=3,AQ19=3)),"Alta",IF(OR(AND(AP19=1,AQ19=3),AND(AP19=2,AQ19=3)),"Moderada","No aplica para Corrupción"))),IF(AP19+AQ19=0,"",IF(OR(AND(AP19=3,AQ19=4),(AND(AP19=2,AQ19=5)),(AND(AP19=1,AQ19=5))),"Extrema",IF(OR(AND(AP19=3,AQ19=1),(AND(AP19=2,AQ19=2))),"Baja",IF(OR(AND(AP19=4,AQ19=1),AND(AP19=3,AQ19=2),AND(AP19=2,AQ19=3),AND(AP19=1,AQ19=3)),"Moderada",IF(AP19+AQ19&gt;=8,"Extrema",IF(AP19+AQ19&lt;4,"Baja",IF(AP19+AQ19&gt;=6,"Alta","Alta"))))))))</f>
        <v>Baja</v>
      </c>
      <c r="AS19" s="342" t="s">
        <v>206</v>
      </c>
      <c r="AT19" s="401" t="s">
        <v>1002</v>
      </c>
      <c r="AU19" s="281" t="s">
        <v>1003</v>
      </c>
      <c r="AV19" s="281" t="s">
        <v>1004</v>
      </c>
      <c r="AW19" s="281" t="s">
        <v>1005</v>
      </c>
      <c r="AX19" s="334">
        <v>43467</v>
      </c>
      <c r="AY19" s="346">
        <v>43830</v>
      </c>
      <c r="AZ19" s="441" t="s">
        <v>1485</v>
      </c>
      <c r="BA19" s="441" t="s">
        <v>1454</v>
      </c>
      <c r="BB19" s="442" t="s">
        <v>1456</v>
      </c>
      <c r="BC19" s="441" t="s">
        <v>127</v>
      </c>
      <c r="BD19" s="441"/>
    </row>
    <row r="20" spans="1:56" ht="217.5" customHeight="1" thickBot="1">
      <c r="A20" s="291"/>
      <c r="B20" s="367" t="s">
        <v>26</v>
      </c>
      <c r="C20" s="291" t="s">
        <v>188</v>
      </c>
      <c r="D20" s="292" t="s">
        <v>1006</v>
      </c>
      <c r="E20" s="292" t="s">
        <v>79</v>
      </c>
      <c r="F20" s="293" t="s">
        <v>1015</v>
      </c>
      <c r="G20" s="367" t="s">
        <v>1007</v>
      </c>
      <c r="H20" s="294">
        <v>1</v>
      </c>
      <c r="I20" s="292">
        <v>5</v>
      </c>
      <c r="J20" s="368" t="str">
        <f>IF(E20="8. Corrupción",IF(OR(AND(H20=1,I20=5),AND(H20=2,I20=5),AND(H20=3,I20=4),(H20+I20&gt;=8)),"Extrema",IF(OR(AND(H20=1,I20=4),AND(H20=2,I20=4),AND(H20=4,I20=3),AND(H20=3,I20=3)),"Alta",IF(OR(AND(H20=1,I20=3),AND(H20=2,I20=3)),"Moderada","No aplica para Corrupción"))),IF(H20+I20=0,"",IF(OR(AND(H20=3,I20=4),(AND(H20=2,I20=5)),(AND(H20=1,I20=5))),"Extrema",IF(OR(AND(H20=3,I20=1),(AND(H20=2,I20=2))),"Baja",IF(OR(AND(H20=4,I20=1),AND(H20=3,I20=2),AND(H20=2,I20=3),AND(H20=1,I20=3)),"Moderada",IF(H20+I20&gt;=8,"Extrema",IF(H20+I20&lt;4,"Baja",IF(H20+I20&gt;=6,"Alta","Alta"))))))))</f>
        <v>Extrema</v>
      </c>
      <c r="K20" s="369" t="s">
        <v>98</v>
      </c>
      <c r="L20" s="370" t="s">
        <v>1383</v>
      </c>
      <c r="M20" s="371" t="s">
        <v>509</v>
      </c>
      <c r="N20" s="372">
        <f t="shared" si="0"/>
        <v>15</v>
      </c>
      <c r="O20" s="288" t="s">
        <v>289</v>
      </c>
      <c r="P20" s="372">
        <f>IF(O20="Adecuado",15,0)</f>
        <v>15</v>
      </c>
      <c r="Q20" s="288" t="s">
        <v>291</v>
      </c>
      <c r="R20" s="372">
        <f>IF(Q20="Oportuna",15,0)</f>
        <v>15</v>
      </c>
      <c r="S20" s="288" t="s">
        <v>303</v>
      </c>
      <c r="T20" s="372">
        <f>IF(S20="Prevenir",15,IF(S20="Detectar",10,0))</f>
        <v>15</v>
      </c>
      <c r="U20" s="288" t="s">
        <v>295</v>
      </c>
      <c r="V20" s="372">
        <f>IF(U20="Confiable",15,0)</f>
        <v>15</v>
      </c>
      <c r="W20" s="288" t="s">
        <v>297</v>
      </c>
      <c r="X20" s="372">
        <f>IF(W20="Se investigan y resuelven oportunamente",15,0)</f>
        <v>15</v>
      </c>
      <c r="Y20" s="288" t="s">
        <v>299</v>
      </c>
      <c r="Z20" s="372">
        <f t="shared" ref="Z20" si="30">IF(Y20="Completa",10,IF(Y20="incompleta",5,0))</f>
        <v>10</v>
      </c>
      <c r="AA20" s="373">
        <f t="shared" ref="AA20" si="31">N20+P20+R20+T20+V20+X20+Z20</f>
        <v>100</v>
      </c>
      <c r="AB20" s="374" t="str">
        <f t="shared" si="6"/>
        <v>Fuerte</v>
      </c>
      <c r="AC20" s="277" t="s">
        <v>1209</v>
      </c>
      <c r="AD20" s="374" t="str">
        <f>IF(AC20="Siempre se ejecuta","Fuerte",IF(AC20="Algunas veces","Moderado",IF(AC20="no se ejecuta","Débil","")))</f>
        <v>Fuerte</v>
      </c>
      <c r="AE20" s="374" t="str">
        <f t="shared" ref="AE20" si="32">AB20&amp;AD20</f>
        <v>FuerteFuerte</v>
      </c>
      <c r="AF20" s="374" t="str">
        <f>IFERROR(VLOOKUP(AE20,PARAMETROS!$BH$2:$BJ$10,3,FALSE),"")</f>
        <v>Fuerte</v>
      </c>
      <c r="AG20" s="374">
        <f t="shared" ref="AG20" si="33">IF(AF20="fuerte",100,IF(AF20="Moderado",50,IF(AF20="débil",0,"")))</f>
        <v>100</v>
      </c>
      <c r="AH20" s="374" t="str">
        <f>IFERROR(VLOOKUP(AE20,PARAMETROS!$BH$2:$BJ$10,2,FALSE),"")</f>
        <v>No</v>
      </c>
      <c r="AI20" s="384">
        <f>IFERROR(AVERAGE(AG20:AG20),0)</f>
        <v>100</v>
      </c>
      <c r="AJ20" s="374" t="str">
        <f>IF(AI20&gt;=100,"Fuerte",IF(AI20&gt;=50,"Moderado",IF(AI20&gt;=0,"Débil","")))</f>
        <v>Fuerte</v>
      </c>
      <c r="AK20" s="277" t="s">
        <v>1210</v>
      </c>
      <c r="AL20" s="277" t="s">
        <v>1305</v>
      </c>
      <c r="AM20" s="300" t="str">
        <f>+AJ20&amp;AK20&amp;AL20</f>
        <v>FuerteDirectamenteNo disminuye</v>
      </c>
      <c r="AN20" s="377">
        <f>IFERROR(VLOOKUP(AM20,PARAMETROS!$BD$1:$BG$9,2,FALSE),0)</f>
        <v>2</v>
      </c>
      <c r="AO20" s="378">
        <f>IF(E20&lt;&gt;"8. Corrupción",IFERROR(VLOOKUP(AM20,PARAMETROS!$BD$1:$BG$9,3,FALSE),0),0)</f>
        <v>0</v>
      </c>
      <c r="AP20" s="379">
        <f>IF(H20 ="",0,IF(H20-AN20&lt;=0,1,H20-AN20))</f>
        <v>1</v>
      </c>
      <c r="AQ20" s="380">
        <f t="shared" ref="AQ20" si="34">IF(E20&lt;&gt;"8. Corrupción",IF(I20="",0,IF(I20-AO20=0,1,I20-AO20)),I20)</f>
        <v>5</v>
      </c>
      <c r="AR20" s="381" t="str">
        <f t="shared" ref="AR20" si="35">IF(E20="8. Corrupción",IF(OR(AND(AP20=1,AQ20=5),AND(AP20=2,AQ20=5),AND(AP20=3,AQ20=4),(AP20+AQ20&gt;=8)),"Extrema",IF(OR(AND(AP20=1,AQ20=4),AND(AP20=2,AQ20=4),AND(AP20=4,AQ20=3),AND(AP20=3,AQ20=3)),"Alta",IF(OR(AND(AP20=1,AQ20=3),AND(AP20=2,AQ20=3)),"Moderada","No aplica para Corrupción"))),IF(AP20+AQ20=0,"",IF(OR(AND(AP20=3,AQ20=4),(AND(AP20=2,AQ20=5)),(AND(AP20=1,AQ20=5))),"Extrema",IF(OR(AND(AP20=3,AQ20=1),(AND(AP20=2,AQ20=2))),"Baja",IF(OR(AND(AP20=4,AQ20=1),AND(AP20=3,AQ20=2),AND(AP20=2,AQ20=3),AND(AP20=1,AQ20=3)),"Moderada",IF(AP20+AQ20&gt;=8,"Extrema",IF(AP20+AQ20&lt;4,"Baja",IF(AP20+AQ20&gt;=6,"Alta","Alta"))))))))</f>
        <v>Extrema</v>
      </c>
      <c r="AS20" s="291" t="s">
        <v>203</v>
      </c>
      <c r="AT20" s="382" t="s">
        <v>1008</v>
      </c>
      <c r="AU20" s="292" t="s">
        <v>1009</v>
      </c>
      <c r="AV20" s="292" t="s">
        <v>1010</v>
      </c>
      <c r="AW20" s="292" t="s">
        <v>1011</v>
      </c>
      <c r="AX20" s="306">
        <v>43467</v>
      </c>
      <c r="AY20" s="383">
        <v>43467</v>
      </c>
      <c r="AZ20" s="449" t="s">
        <v>1498</v>
      </c>
      <c r="BA20" s="450">
        <f>0.62962962962963*100%</f>
        <v>0.62962962962962998</v>
      </c>
      <c r="BB20" s="449" t="s">
        <v>1500</v>
      </c>
      <c r="BC20" s="451" t="s">
        <v>127</v>
      </c>
      <c r="BD20" s="452"/>
    </row>
    <row r="21" spans="1:56" ht="115.5" customHeight="1">
      <c r="A21" s="651"/>
      <c r="B21" s="673" t="s">
        <v>26</v>
      </c>
      <c r="C21" s="651" t="s">
        <v>188</v>
      </c>
      <c r="D21" s="675" t="s">
        <v>1012</v>
      </c>
      <c r="E21" s="675" t="s">
        <v>78</v>
      </c>
      <c r="F21" s="120" t="s">
        <v>1366</v>
      </c>
      <c r="G21" s="673" t="s">
        <v>1014</v>
      </c>
      <c r="H21" s="677">
        <v>1</v>
      </c>
      <c r="I21" s="675">
        <v>3</v>
      </c>
      <c r="J21" s="679" t="str">
        <f>IF(E21="8. Corrupción",IF(OR(AND(H21=1,I21=5),AND(H21=2,I21=5),AND(H21=3,I21=4),(H21+I21&gt;=8)),"Extrema",IF(OR(AND(H21=1,I21=4),AND(H21=2,I21=4),AND(H21=4,I21=3),AND(H21=3,I21=3)),"Alta",IF(OR(AND(H21=1,I21=3),AND(H21=2,I21=3)),"Moderada","No aplica para Corrupción"))),IF(H21+I21=0,"",IF(OR(AND(H21=3,I21=4),(AND(H21=2,I21=5)),(AND(H21=1,I21=5))),"Extrema",IF(OR(AND(H21=3,I21=1),(AND(H21=2,I21=2))),"Baja",IF(OR(AND(H21=4,I21=1),AND(H21=3,I21=2),AND(H21=2,I21=3),AND(H21=1,I21=3)),"Moderada",IF(H21+I21&gt;=8,"Extrema",IF(H21+I21&lt;4,"Baja",IF(H21+I21&gt;=6,"Alta","Alta"))))))))</f>
        <v>Moderada</v>
      </c>
      <c r="K21" s="358" t="s">
        <v>105</v>
      </c>
      <c r="L21" s="360" t="s">
        <v>1382</v>
      </c>
      <c r="M21" s="353" t="s">
        <v>509</v>
      </c>
      <c r="N21" s="122">
        <f t="shared" si="0"/>
        <v>15</v>
      </c>
      <c r="O21" s="288" t="s">
        <v>289</v>
      </c>
      <c r="P21" s="122">
        <f>IF(O21="Adecuado",15,0)</f>
        <v>15</v>
      </c>
      <c r="Q21" s="288" t="s">
        <v>291</v>
      </c>
      <c r="R21" s="122">
        <f>IF(Q21="Oportuna",15,0)</f>
        <v>15</v>
      </c>
      <c r="S21" s="288" t="s">
        <v>303</v>
      </c>
      <c r="T21" s="122">
        <f>IF(S21="Prevenir",15,IF(S21="Detectar",10,0))</f>
        <v>15</v>
      </c>
      <c r="U21" s="288" t="s">
        <v>295</v>
      </c>
      <c r="V21" s="122">
        <f>IF(U21="Confiable",15,0)</f>
        <v>15</v>
      </c>
      <c r="W21" s="288" t="s">
        <v>297</v>
      </c>
      <c r="X21" s="122">
        <f>IF(W21="Se investigan y resuelven oportunamente",15,0)</f>
        <v>15</v>
      </c>
      <c r="Y21" s="288" t="s">
        <v>299</v>
      </c>
      <c r="Z21" s="122">
        <f t="shared" ref="Z21:Z22" si="36">IF(Y21="Completa",10,IF(Y21="incompleta",5,0))</f>
        <v>10</v>
      </c>
      <c r="AA21" s="141">
        <f t="shared" ref="AA21:AA22" si="37">N21+P21+R21+T21+V21+X21+Z21</f>
        <v>100</v>
      </c>
      <c r="AB21" s="274" t="str">
        <f t="shared" si="6"/>
        <v>Fuerte</v>
      </c>
      <c r="AC21" s="277" t="s">
        <v>1209</v>
      </c>
      <c r="AD21" s="274" t="str">
        <f>IF(AC21="Siempre se ejecuta","Fuerte",IF(AC21="Algunas veces","Moderado",IF(AC21="no se ejecuta","Débil","")))</f>
        <v>Fuerte</v>
      </c>
      <c r="AE21" s="274" t="str">
        <f t="shared" ref="AE21:AE22" si="38">AB21&amp;AD21</f>
        <v>FuerteFuerte</v>
      </c>
      <c r="AF21" s="274" t="str">
        <f>IFERROR(VLOOKUP(AE21,PARAMETROS!$BH$2:$BJ$10,3,FALSE),"")</f>
        <v>Fuerte</v>
      </c>
      <c r="AG21" s="274">
        <f t="shared" ref="AG21:AG22" si="39">IF(AF21="fuerte",100,IF(AF21="Moderado",50,IF(AF21="débil",0,"")))</f>
        <v>100</v>
      </c>
      <c r="AH21" s="274" t="str">
        <f>IFERROR(VLOOKUP(AE21,PARAMETROS!$BH$2:$BJ$10,2,FALSE),"")</f>
        <v>No</v>
      </c>
      <c r="AI21" s="660">
        <f>IFERROR(AVERAGE(AG21:AG22),0)</f>
        <v>100</v>
      </c>
      <c r="AJ21" s="662" t="str">
        <f>IF(AI21&gt;=100,"Fuerte",IF(AI21&gt;=50,"Moderado",IF(AI21&gt;=0,"Débil","")))</f>
        <v>Fuerte</v>
      </c>
      <c r="AK21" s="653" t="s">
        <v>1210</v>
      </c>
      <c r="AL21" s="653" t="s">
        <v>1210</v>
      </c>
      <c r="AM21" s="654" t="str">
        <f>+AJ21&amp;AK21&amp;AL21</f>
        <v>FuerteDirectamenteDirectamente</v>
      </c>
      <c r="AN21" s="656">
        <f>IFERROR(VLOOKUP(AM21,PARAMETROS!$BD$1:$BG$9,2,FALSE),0)</f>
        <v>2</v>
      </c>
      <c r="AO21" s="658">
        <f>IF(E21&lt;&gt;"8. Corrupción",IFERROR(VLOOKUP(AM21,PARAMETROS!$BD$1:$BG$9,3,FALSE),0),0)</f>
        <v>2</v>
      </c>
      <c r="AP21" s="645">
        <f>IF(H21 ="",0,IF(H21-AN21&lt;=0,1,H21-AN21))</f>
        <v>1</v>
      </c>
      <c r="AQ21" s="647">
        <f t="shared" ref="AQ21" si="40">IF(E21&lt;&gt;"8. Corrupción",IF(I21="",0,IF(I21-AO21=0,1,I21-AO21)),I21)</f>
        <v>1</v>
      </c>
      <c r="AR21" s="649" t="str">
        <f t="shared" ref="AR21" si="41">IF(E21="8. Corrupción",IF(OR(AND(AP21=1,AQ21=5),AND(AP21=2,AQ21=5),AND(AP21=3,AQ21=4),(AP21+AQ21&gt;=8)),"Extrema",IF(OR(AND(AP21=1,AQ21=4),AND(AP21=2,AQ21=4),AND(AP21=4,AQ21=3),AND(AP21=3,AQ21=3)),"Alta",IF(OR(AND(AP21=1,AQ21=3),AND(AP21=2,AQ21=3)),"Moderada","No aplica para Corrupción"))),IF(AP21+AQ21=0,"",IF(OR(AND(AP21=3,AQ21=4),(AND(AP21=2,AQ21=5)),(AND(AP21=1,AQ21=5))),"Extrema",IF(OR(AND(AP21=3,AQ21=1),(AND(AP21=2,AQ21=2))),"Baja",IF(OR(AND(AP21=4,AQ21=1),AND(AP21=3,AQ21=2),AND(AP21=2,AQ21=3),AND(AP21=1,AQ21=3)),"Moderada",IF(AP21+AQ21&gt;=8,"Extrema",IF(AP21+AQ21&lt;4,"Baja",IF(AP21+AQ21&gt;=6,"Alta","Alta"))))))))</f>
        <v>Baja</v>
      </c>
      <c r="AS21" s="651" t="s">
        <v>202</v>
      </c>
      <c r="AT21" s="560" t="s">
        <v>1016</v>
      </c>
      <c r="AU21" s="560" t="s">
        <v>1017</v>
      </c>
      <c r="AV21" s="560" t="s">
        <v>1019</v>
      </c>
      <c r="AW21" s="560" t="s">
        <v>1018</v>
      </c>
      <c r="AX21" s="579">
        <v>43467</v>
      </c>
      <c r="AY21" s="580">
        <v>43830</v>
      </c>
      <c r="AZ21" s="763" t="s">
        <v>1499</v>
      </c>
      <c r="BA21" s="761">
        <f>0.62962962962963*100%</f>
        <v>0.62962962962962998</v>
      </c>
      <c r="BB21" s="763" t="s">
        <v>1501</v>
      </c>
      <c r="BC21" s="765" t="s">
        <v>127</v>
      </c>
      <c r="BD21" s="767"/>
    </row>
    <row r="22" spans="1:56" ht="222.75" customHeight="1" thickBot="1">
      <c r="A22" s="652"/>
      <c r="B22" s="674"/>
      <c r="C22" s="652"/>
      <c r="D22" s="676"/>
      <c r="E22" s="676"/>
      <c r="F22" s="107" t="s">
        <v>1013</v>
      </c>
      <c r="G22" s="674"/>
      <c r="H22" s="678"/>
      <c r="I22" s="676"/>
      <c r="J22" s="680"/>
      <c r="K22" s="362" t="s">
        <v>98</v>
      </c>
      <c r="L22" s="365" t="s">
        <v>1381</v>
      </c>
      <c r="M22" s="355" t="s">
        <v>509</v>
      </c>
      <c r="N22" s="124">
        <f t="shared" si="0"/>
        <v>15</v>
      </c>
      <c r="O22" s="288" t="s">
        <v>289</v>
      </c>
      <c r="P22" s="124">
        <f t="shared" ref="P22" si="42">IF(O22="Adecuado",15,0)</f>
        <v>15</v>
      </c>
      <c r="Q22" s="288" t="s">
        <v>291</v>
      </c>
      <c r="R22" s="124">
        <f t="shared" ref="R22" si="43">IF(Q22="Oportuna",15,0)</f>
        <v>15</v>
      </c>
      <c r="S22" s="288" t="s">
        <v>303</v>
      </c>
      <c r="T22" s="124">
        <f t="shared" ref="T22" si="44">IF(S22="Prevenir",15,IF(S22="Detectar",10,0))</f>
        <v>15</v>
      </c>
      <c r="U22" s="288" t="s">
        <v>295</v>
      </c>
      <c r="V22" s="124">
        <f t="shared" ref="V22" si="45">IF(U22="Confiable",15,0)</f>
        <v>15</v>
      </c>
      <c r="W22" s="288" t="s">
        <v>297</v>
      </c>
      <c r="X22" s="124">
        <f t="shared" ref="X22" si="46">IF(W22="Se investigan y resuelven oportunamente",15,0)</f>
        <v>15</v>
      </c>
      <c r="Y22" s="288" t="s">
        <v>299</v>
      </c>
      <c r="Z22" s="124">
        <f t="shared" si="36"/>
        <v>10</v>
      </c>
      <c r="AA22" s="143">
        <f t="shared" si="37"/>
        <v>100</v>
      </c>
      <c r="AB22" s="140" t="str">
        <f t="shared" si="6"/>
        <v>Fuerte</v>
      </c>
      <c r="AC22" s="277" t="s">
        <v>1209</v>
      </c>
      <c r="AD22" s="140" t="str">
        <f t="shared" ref="AD22" si="47">IF(AC22="Siempre se ejecuta","Fuerte",IF(AC22="Algunas veces","Moderado",IF(AC22="no se ejecuta","Débil","")))</f>
        <v>Fuerte</v>
      </c>
      <c r="AE22" s="140" t="str">
        <f t="shared" si="38"/>
        <v>FuerteFuerte</v>
      </c>
      <c r="AF22" s="140" t="str">
        <f>IFERROR(VLOOKUP(AE22,PARAMETROS!$BH$2:$BJ$10,3,FALSE),"")</f>
        <v>Fuerte</v>
      </c>
      <c r="AG22" s="140">
        <f t="shared" si="39"/>
        <v>100</v>
      </c>
      <c r="AH22" s="140" t="str">
        <f>IFERROR(VLOOKUP(AE22,PARAMETROS!$BH$2:$BJ$10,2,FALSE),"")</f>
        <v>No</v>
      </c>
      <c r="AI22" s="661"/>
      <c r="AJ22" s="663"/>
      <c r="AK22" s="653"/>
      <c r="AL22" s="653"/>
      <c r="AM22" s="655"/>
      <c r="AN22" s="657"/>
      <c r="AO22" s="659"/>
      <c r="AP22" s="646"/>
      <c r="AQ22" s="648"/>
      <c r="AR22" s="650"/>
      <c r="AS22" s="652"/>
      <c r="AT22" s="757"/>
      <c r="AU22" s="757"/>
      <c r="AV22" s="757"/>
      <c r="AW22" s="757"/>
      <c r="AX22" s="757"/>
      <c r="AY22" s="557"/>
      <c r="AZ22" s="792"/>
      <c r="BA22" s="762"/>
      <c r="BB22" s="764"/>
      <c r="BC22" s="766"/>
      <c r="BD22" s="768"/>
    </row>
    <row r="23" spans="1:56" ht="282" customHeight="1" thickBot="1">
      <c r="A23" s="559" t="s">
        <v>732</v>
      </c>
      <c r="B23" s="553"/>
      <c r="C23" s="559" t="s">
        <v>197</v>
      </c>
      <c r="D23" s="560" t="s">
        <v>1020</v>
      </c>
      <c r="E23" s="560" t="s">
        <v>78</v>
      </c>
      <c r="F23" s="561" t="s">
        <v>1021</v>
      </c>
      <c r="G23" s="553" t="s">
        <v>1022</v>
      </c>
      <c r="H23" s="559">
        <v>1</v>
      </c>
      <c r="I23" s="560">
        <v>3</v>
      </c>
      <c r="J23" s="564" t="str">
        <f>IF(E23="8. Corrupción",IF(OR(AND(H23=1,I23=5),AND(H23=2,I23=5),AND(H23=3,I23=4),(H23+I23&gt;=8)),"Extrema",IF(OR(AND(H23=1,I23=4),AND(H23=2,I23=4),AND(H23=4,I23=3),AND(H23=3,I23=3)),"Alta",IF(OR(AND(H23=1,I23=3),AND(H23=2,I23=3)),"Moderada","No aplica para Corrupción"))),IF(H23+I23=0,"",IF(OR(AND(H23=3,I23=4),(AND(H23=2,I23=5)),(AND(H23=1,I23=5))),"Extrema",IF(OR(AND(H23=3,I23=1),(AND(H23=2,I23=2))),"Baja",IF(OR(AND(H23=4,I23=1),AND(H23=3,I23=2),AND(H23=2,I23=3),AND(H23=1,I23=3)),"Moderada",IF(H23+I23&gt;=8,"Extrema",IF(H23+I23&lt;4,"Baja",IF(H23+I23&gt;=6,"Alta","Alta"))))))))</f>
        <v>Moderada</v>
      </c>
      <c r="K23" s="565" t="s">
        <v>81</v>
      </c>
      <c r="L23" s="568" t="s">
        <v>1023</v>
      </c>
      <c r="M23" s="545" t="s">
        <v>509</v>
      </c>
      <c r="N23" s="548">
        <f>IF(M23="Asignado",15,0)</f>
        <v>15</v>
      </c>
      <c r="O23" s="549" t="s">
        <v>289</v>
      </c>
      <c r="P23" s="548">
        <f>IF(O23="Adecuado",15,0)</f>
        <v>15</v>
      </c>
      <c r="Q23" s="549" t="s">
        <v>291</v>
      </c>
      <c r="R23" s="548">
        <f>IF(Q23="Oportuna",15,0)</f>
        <v>15</v>
      </c>
      <c r="S23" s="549" t="s">
        <v>303</v>
      </c>
      <c r="T23" s="548">
        <f>IF(S23="Prevenir",15,IF(S23="Detectar",10,0))</f>
        <v>15</v>
      </c>
      <c r="U23" s="549" t="s">
        <v>515</v>
      </c>
      <c r="V23" s="548">
        <f>IF(U23="Confiable",15,0)</f>
        <v>0</v>
      </c>
      <c r="W23" s="549" t="s">
        <v>297</v>
      </c>
      <c r="X23" s="548">
        <f>IF(W23="Se investigan y resuelven oportunamente",15,0)</f>
        <v>15</v>
      </c>
      <c r="Y23" s="549" t="s">
        <v>299</v>
      </c>
      <c r="Z23" s="548">
        <f>IF(Y23="Completa",10,IF(Y23="incompleta",5,0))</f>
        <v>10</v>
      </c>
      <c r="AA23" s="550">
        <f>N23+P23+R23+T23+V23+X23+Z23</f>
        <v>85</v>
      </c>
      <c r="AB23" s="525" t="str">
        <f>IF(AA23&gt;=96,"Fuerte",IF(AA23&gt;=86,"Moderado",IF(AA23&gt;=0,"Débil","")))</f>
        <v>Débil</v>
      </c>
      <c r="AC23" s="529" t="s">
        <v>1209</v>
      </c>
      <c r="AD23" s="525" t="str">
        <f>IF(AC23="Siempre se ejecuta","Fuerte",IF(AC23="Algunas veces","Moderado",IF(AC23="no se ejecuta","Débil","")))</f>
        <v>Fuerte</v>
      </c>
      <c r="AE23" s="525" t="str">
        <f>AB23&amp;AD23</f>
        <v>DébilFuerte</v>
      </c>
      <c r="AF23" s="525" t="str">
        <f>IFERROR(VLOOKUP(AE23,PARAMETROS!$BH$2:$BJ$10,3,FALSE),"")</f>
        <v>Débil</v>
      </c>
      <c r="AG23" s="525">
        <f>IF(AF23="fuerte",100,IF(AF23="Moderado",50,IF(AF23="débil",0,"")))</f>
        <v>0</v>
      </c>
      <c r="AH23" s="525" t="str">
        <f>IFERROR(VLOOKUP(AE23,PARAMETROS!$BH$2:$BJ$10,2,FALSE),"")</f>
        <v>Sí</v>
      </c>
      <c r="AI23" s="528">
        <f>IFERROR(AVERAGE(AG23:AG23),0)</f>
        <v>0</v>
      </c>
      <c r="AJ23" s="525" t="str">
        <f>IF(AI23&gt;=100,"Fuerte",IF(AI23&gt;=50,"Moderado",IF(AI23&gt;=0,"Débil","")))</f>
        <v>Débil</v>
      </c>
      <c r="AK23" s="529" t="s">
        <v>1210</v>
      </c>
      <c r="AL23" s="529" t="s">
        <v>559</v>
      </c>
      <c r="AM23" s="531" t="str">
        <f>+AJ23&amp;AK23&amp;AL23</f>
        <v>DébilDirectamenteIndirectamente</v>
      </c>
      <c r="AN23" s="532">
        <f>IFERROR(VLOOKUP(AM23,PARAMETROS!$BD$1:$BG$9,2,FALSE),0)</f>
        <v>0</v>
      </c>
      <c r="AO23" s="533">
        <f>IF(E23&lt;&gt;"8. Corrupción",IFERROR(VLOOKUP(AM23,PARAMETROS!$BD$1:$BG$9,3,FALSE),0),0)</f>
        <v>0</v>
      </c>
      <c r="AP23" s="571">
        <f>IF(H23 ="",0,IF(H23-AN23&lt;=0,1,H23-AN23))</f>
        <v>1</v>
      </c>
      <c r="AQ23" s="572">
        <f>IF(E23&lt;&gt;"8. Corrupción",IF(I23="",0,IF(I23-AO23=0,1,I23-AO23)),I23)</f>
        <v>3</v>
      </c>
      <c r="AR23" s="573" t="str">
        <f>IF(E23="8. Corrupción",IF(OR(AND(AP23=1,AQ23=5),AND(AP23=2,AQ23=5),AND(AP23=3,AQ23=4),(AP23+AQ23&gt;=8)),"Extrema",IF(OR(AND(AP23=1,AQ23=4),AND(AP23=2,AQ23=4),AND(AP23=4,AQ23=3),AND(AP23=3,AQ23=3)),"Alta",IF(OR(AND(AP23=1,AQ23=3),AND(AP23=2,AQ23=3)),"Moderada","No aplica para Corrupción"))),IF(AP23+AQ23=0,"",IF(OR(AND(AP23=3,AQ23=4),(AND(AP23=2,AQ23=5)),(AND(AP23=1,AQ23=5))),"Extrema",IF(OR(AND(AP23=3,AQ23=1),(AND(AP23=2,AQ23=2))),"Baja",IF(OR(AND(AP23=4,AQ23=1),AND(AP23=3,AQ23=2),AND(AP23=2,AQ23=3),AND(AP23=1,AQ23=3)),"Moderada",IF(AP23+AQ23&gt;=8,"Extrema",IF(AP23+AQ23&lt;4,"Baja",IF(AP23+AQ23&gt;=6,"Alta","Alta"))))))))</f>
        <v>Moderada</v>
      </c>
      <c r="AS23" s="559" t="s">
        <v>206</v>
      </c>
      <c r="AT23" s="560" t="s">
        <v>1024</v>
      </c>
      <c r="AU23" s="560" t="s">
        <v>1025</v>
      </c>
      <c r="AV23" s="560" t="s">
        <v>1026</v>
      </c>
      <c r="AW23" s="560" t="s">
        <v>1027</v>
      </c>
      <c r="AX23" s="579">
        <v>43467</v>
      </c>
      <c r="AY23" s="580">
        <v>43830</v>
      </c>
      <c r="AZ23" s="484" t="s">
        <v>1396</v>
      </c>
      <c r="BA23" s="485">
        <v>1</v>
      </c>
      <c r="BB23" s="486" t="s">
        <v>1559</v>
      </c>
      <c r="BC23" s="487" t="s">
        <v>127</v>
      </c>
      <c r="BD23" s="488" t="s">
        <v>1560</v>
      </c>
    </row>
    <row r="24" spans="1:56" ht="229.5" customHeight="1" thickBot="1">
      <c r="A24" s="546"/>
      <c r="B24" s="534"/>
      <c r="C24" s="546"/>
      <c r="D24" s="526"/>
      <c r="E24" s="526"/>
      <c r="F24" s="562"/>
      <c r="G24" s="534"/>
      <c r="H24" s="546"/>
      <c r="I24" s="526"/>
      <c r="J24" s="534"/>
      <c r="K24" s="566"/>
      <c r="L24" s="569"/>
      <c r="M24" s="546"/>
      <c r="N24" s="526"/>
      <c r="O24" s="526"/>
      <c r="P24" s="526"/>
      <c r="Q24" s="526"/>
      <c r="R24" s="526"/>
      <c r="S24" s="526"/>
      <c r="T24" s="526"/>
      <c r="U24" s="526"/>
      <c r="V24" s="526"/>
      <c r="W24" s="526"/>
      <c r="X24" s="526"/>
      <c r="Y24" s="526"/>
      <c r="Z24" s="526"/>
      <c r="AA24" s="526"/>
      <c r="AB24" s="526"/>
      <c r="AC24" s="526"/>
      <c r="AD24" s="551"/>
      <c r="AE24" s="526"/>
      <c r="AF24" s="526"/>
      <c r="AG24" s="526"/>
      <c r="AH24" s="526"/>
      <c r="AI24" s="526"/>
      <c r="AJ24" s="526"/>
      <c r="AK24" s="526"/>
      <c r="AL24" s="526"/>
      <c r="AM24" s="526"/>
      <c r="AN24" s="526"/>
      <c r="AO24" s="534"/>
      <c r="AP24" s="546"/>
      <c r="AQ24" s="534"/>
      <c r="AR24" s="574"/>
      <c r="AS24" s="546"/>
      <c r="AT24" s="562"/>
      <c r="AU24" s="526"/>
      <c r="AV24" s="526"/>
      <c r="AW24" s="526"/>
      <c r="AX24" s="581"/>
      <c r="AY24" s="534"/>
      <c r="AZ24" s="484" t="s">
        <v>1397</v>
      </c>
      <c r="BA24" s="489">
        <v>1</v>
      </c>
      <c r="BB24" s="486" t="s">
        <v>1561</v>
      </c>
      <c r="BC24" s="487" t="s">
        <v>127</v>
      </c>
      <c r="BD24" s="488" t="s">
        <v>1562</v>
      </c>
    </row>
    <row r="25" spans="1:56" ht="177" customHeight="1" thickBot="1">
      <c r="A25" s="546"/>
      <c r="B25" s="534"/>
      <c r="C25" s="546"/>
      <c r="D25" s="526"/>
      <c r="E25" s="526"/>
      <c r="F25" s="562"/>
      <c r="G25" s="534"/>
      <c r="H25" s="546"/>
      <c r="I25" s="526"/>
      <c r="J25" s="534"/>
      <c r="K25" s="566"/>
      <c r="L25" s="569"/>
      <c r="M25" s="546"/>
      <c r="N25" s="526"/>
      <c r="O25" s="526"/>
      <c r="P25" s="526"/>
      <c r="Q25" s="526"/>
      <c r="R25" s="526"/>
      <c r="S25" s="526"/>
      <c r="T25" s="526"/>
      <c r="U25" s="526"/>
      <c r="V25" s="526"/>
      <c r="W25" s="526"/>
      <c r="X25" s="526"/>
      <c r="Y25" s="526"/>
      <c r="Z25" s="526"/>
      <c r="AA25" s="526"/>
      <c r="AB25" s="526"/>
      <c r="AC25" s="526"/>
      <c r="AD25" s="551"/>
      <c r="AE25" s="526"/>
      <c r="AF25" s="526"/>
      <c r="AG25" s="526"/>
      <c r="AH25" s="526"/>
      <c r="AI25" s="526"/>
      <c r="AJ25" s="526"/>
      <c r="AK25" s="526"/>
      <c r="AL25" s="526"/>
      <c r="AM25" s="526"/>
      <c r="AN25" s="526"/>
      <c r="AO25" s="534"/>
      <c r="AP25" s="546"/>
      <c r="AQ25" s="534"/>
      <c r="AR25" s="574"/>
      <c r="AS25" s="546"/>
      <c r="AT25" s="562"/>
      <c r="AU25" s="526"/>
      <c r="AV25" s="526"/>
      <c r="AW25" s="526"/>
      <c r="AX25" s="581"/>
      <c r="AY25" s="534"/>
      <c r="AZ25" s="484" t="s">
        <v>1398</v>
      </c>
      <c r="BA25" s="485">
        <v>0</v>
      </c>
      <c r="BB25" s="486" t="s">
        <v>1563</v>
      </c>
      <c r="BC25" s="487" t="s">
        <v>127</v>
      </c>
      <c r="BD25" s="488"/>
    </row>
    <row r="26" spans="1:56" ht="134.25" customHeight="1" thickBot="1">
      <c r="A26" s="546"/>
      <c r="B26" s="534"/>
      <c r="C26" s="546"/>
      <c r="D26" s="526"/>
      <c r="E26" s="526"/>
      <c r="F26" s="562"/>
      <c r="G26" s="534"/>
      <c r="H26" s="546"/>
      <c r="I26" s="526"/>
      <c r="J26" s="534"/>
      <c r="K26" s="566"/>
      <c r="L26" s="569"/>
      <c r="M26" s="546"/>
      <c r="N26" s="526"/>
      <c r="O26" s="526"/>
      <c r="P26" s="526"/>
      <c r="Q26" s="526"/>
      <c r="R26" s="526"/>
      <c r="S26" s="526"/>
      <c r="T26" s="526"/>
      <c r="U26" s="526"/>
      <c r="V26" s="526"/>
      <c r="W26" s="526"/>
      <c r="X26" s="526"/>
      <c r="Y26" s="526"/>
      <c r="Z26" s="526"/>
      <c r="AA26" s="526"/>
      <c r="AB26" s="526"/>
      <c r="AC26" s="526"/>
      <c r="AD26" s="551"/>
      <c r="AE26" s="526"/>
      <c r="AF26" s="526"/>
      <c r="AG26" s="526"/>
      <c r="AH26" s="526"/>
      <c r="AI26" s="526"/>
      <c r="AJ26" s="526"/>
      <c r="AK26" s="526"/>
      <c r="AL26" s="526"/>
      <c r="AM26" s="526"/>
      <c r="AN26" s="526"/>
      <c r="AO26" s="534"/>
      <c r="AP26" s="546"/>
      <c r="AQ26" s="534"/>
      <c r="AR26" s="574"/>
      <c r="AS26" s="546"/>
      <c r="AT26" s="562"/>
      <c r="AU26" s="526"/>
      <c r="AV26" s="526"/>
      <c r="AW26" s="526"/>
      <c r="AX26" s="581"/>
      <c r="AY26" s="534"/>
      <c r="AZ26" s="484" t="s">
        <v>1399</v>
      </c>
      <c r="BA26" s="489">
        <v>1</v>
      </c>
      <c r="BB26" s="486" t="s">
        <v>1564</v>
      </c>
      <c r="BC26" s="487" t="s">
        <v>127</v>
      </c>
      <c r="BD26" s="488"/>
    </row>
    <row r="27" spans="1:56" ht="92.25" customHeight="1" thickBot="1">
      <c r="A27" s="546"/>
      <c r="B27" s="534"/>
      <c r="C27" s="546"/>
      <c r="D27" s="526"/>
      <c r="E27" s="526"/>
      <c r="F27" s="562"/>
      <c r="G27" s="534"/>
      <c r="H27" s="546"/>
      <c r="I27" s="526"/>
      <c r="J27" s="534"/>
      <c r="K27" s="566"/>
      <c r="L27" s="569"/>
      <c r="M27" s="546"/>
      <c r="N27" s="526"/>
      <c r="O27" s="526"/>
      <c r="P27" s="526"/>
      <c r="Q27" s="526"/>
      <c r="R27" s="526"/>
      <c r="S27" s="526"/>
      <c r="T27" s="526"/>
      <c r="U27" s="526"/>
      <c r="V27" s="526"/>
      <c r="W27" s="526"/>
      <c r="X27" s="526"/>
      <c r="Y27" s="526"/>
      <c r="Z27" s="526"/>
      <c r="AA27" s="526"/>
      <c r="AB27" s="526"/>
      <c r="AC27" s="526"/>
      <c r="AD27" s="551"/>
      <c r="AE27" s="526"/>
      <c r="AF27" s="526"/>
      <c r="AG27" s="526"/>
      <c r="AH27" s="526"/>
      <c r="AI27" s="526"/>
      <c r="AJ27" s="526"/>
      <c r="AK27" s="526"/>
      <c r="AL27" s="526"/>
      <c r="AM27" s="526"/>
      <c r="AN27" s="526"/>
      <c r="AO27" s="534"/>
      <c r="AP27" s="546"/>
      <c r="AQ27" s="534"/>
      <c r="AR27" s="574"/>
      <c r="AS27" s="546"/>
      <c r="AT27" s="562"/>
      <c r="AU27" s="526"/>
      <c r="AV27" s="526"/>
      <c r="AW27" s="526"/>
      <c r="AX27" s="581"/>
      <c r="AY27" s="534"/>
      <c r="AZ27" s="484" t="s">
        <v>1400</v>
      </c>
      <c r="BA27" s="489">
        <v>1</v>
      </c>
      <c r="BB27" s="486" t="s">
        <v>1565</v>
      </c>
      <c r="BC27" s="487" t="s">
        <v>127</v>
      </c>
      <c r="BD27" s="488"/>
    </row>
    <row r="28" spans="1:56" ht="189" customHeight="1" thickBot="1">
      <c r="A28" s="546"/>
      <c r="B28" s="534"/>
      <c r="C28" s="546"/>
      <c r="D28" s="526"/>
      <c r="E28" s="526"/>
      <c r="F28" s="562"/>
      <c r="G28" s="534"/>
      <c r="H28" s="546"/>
      <c r="I28" s="526"/>
      <c r="J28" s="534"/>
      <c r="K28" s="566"/>
      <c r="L28" s="569"/>
      <c r="M28" s="546"/>
      <c r="N28" s="526"/>
      <c r="O28" s="526"/>
      <c r="P28" s="526"/>
      <c r="Q28" s="526"/>
      <c r="R28" s="526"/>
      <c r="S28" s="526"/>
      <c r="T28" s="526"/>
      <c r="U28" s="526"/>
      <c r="V28" s="526"/>
      <c r="W28" s="526"/>
      <c r="X28" s="526"/>
      <c r="Y28" s="526"/>
      <c r="Z28" s="526"/>
      <c r="AA28" s="526"/>
      <c r="AB28" s="526"/>
      <c r="AC28" s="526"/>
      <c r="AD28" s="551"/>
      <c r="AE28" s="526"/>
      <c r="AF28" s="526"/>
      <c r="AG28" s="526"/>
      <c r="AH28" s="526"/>
      <c r="AI28" s="526"/>
      <c r="AJ28" s="526"/>
      <c r="AK28" s="526"/>
      <c r="AL28" s="526"/>
      <c r="AM28" s="526"/>
      <c r="AN28" s="526"/>
      <c r="AO28" s="534"/>
      <c r="AP28" s="546"/>
      <c r="AQ28" s="534"/>
      <c r="AR28" s="574"/>
      <c r="AS28" s="546"/>
      <c r="AT28" s="562"/>
      <c r="AU28" s="526"/>
      <c r="AV28" s="526"/>
      <c r="AW28" s="526"/>
      <c r="AX28" s="581"/>
      <c r="AY28" s="534"/>
      <c r="AZ28" s="484" t="s">
        <v>1401</v>
      </c>
      <c r="BA28" s="489">
        <v>0.33</v>
      </c>
      <c r="BB28" s="486" t="s">
        <v>1566</v>
      </c>
      <c r="BC28" s="487" t="s">
        <v>127</v>
      </c>
      <c r="BD28" s="488"/>
    </row>
    <row r="29" spans="1:56" ht="174" customHeight="1" thickBot="1">
      <c r="A29" s="546"/>
      <c r="B29" s="534"/>
      <c r="C29" s="546"/>
      <c r="D29" s="526"/>
      <c r="E29" s="526"/>
      <c r="F29" s="562"/>
      <c r="G29" s="534"/>
      <c r="H29" s="546"/>
      <c r="I29" s="526"/>
      <c r="J29" s="534"/>
      <c r="K29" s="566"/>
      <c r="L29" s="569"/>
      <c r="M29" s="546"/>
      <c r="N29" s="526"/>
      <c r="O29" s="526"/>
      <c r="P29" s="526"/>
      <c r="Q29" s="526"/>
      <c r="R29" s="526"/>
      <c r="S29" s="526"/>
      <c r="T29" s="526"/>
      <c r="U29" s="526"/>
      <c r="V29" s="526"/>
      <c r="W29" s="526"/>
      <c r="X29" s="526"/>
      <c r="Y29" s="526"/>
      <c r="Z29" s="526"/>
      <c r="AA29" s="526"/>
      <c r="AB29" s="526"/>
      <c r="AC29" s="526"/>
      <c r="AD29" s="551"/>
      <c r="AE29" s="526"/>
      <c r="AF29" s="526"/>
      <c r="AG29" s="526"/>
      <c r="AH29" s="526"/>
      <c r="AI29" s="526"/>
      <c r="AJ29" s="526"/>
      <c r="AK29" s="526"/>
      <c r="AL29" s="526"/>
      <c r="AM29" s="526"/>
      <c r="AN29" s="526"/>
      <c r="AO29" s="534"/>
      <c r="AP29" s="546"/>
      <c r="AQ29" s="534"/>
      <c r="AR29" s="574"/>
      <c r="AS29" s="546"/>
      <c r="AT29" s="562"/>
      <c r="AU29" s="526"/>
      <c r="AV29" s="526"/>
      <c r="AW29" s="526"/>
      <c r="AX29" s="581"/>
      <c r="AY29" s="534"/>
      <c r="AZ29" s="484" t="s">
        <v>1402</v>
      </c>
      <c r="BA29" s="489">
        <v>1</v>
      </c>
      <c r="BB29" s="490" t="s">
        <v>1567</v>
      </c>
      <c r="BC29" s="487" t="s">
        <v>127</v>
      </c>
      <c r="BD29" s="488"/>
    </row>
    <row r="30" spans="1:56" ht="180" customHeight="1" thickBot="1">
      <c r="A30" s="546"/>
      <c r="B30" s="534"/>
      <c r="C30" s="546"/>
      <c r="D30" s="526"/>
      <c r="E30" s="526"/>
      <c r="F30" s="562"/>
      <c r="G30" s="534"/>
      <c r="H30" s="546"/>
      <c r="I30" s="526"/>
      <c r="J30" s="534"/>
      <c r="K30" s="566"/>
      <c r="L30" s="569"/>
      <c r="M30" s="546"/>
      <c r="N30" s="526"/>
      <c r="O30" s="526"/>
      <c r="P30" s="526"/>
      <c r="Q30" s="526"/>
      <c r="R30" s="526"/>
      <c r="S30" s="526"/>
      <c r="T30" s="526"/>
      <c r="U30" s="526"/>
      <c r="V30" s="526"/>
      <c r="W30" s="526"/>
      <c r="X30" s="526"/>
      <c r="Y30" s="526"/>
      <c r="Z30" s="526"/>
      <c r="AA30" s="526"/>
      <c r="AB30" s="526"/>
      <c r="AC30" s="526"/>
      <c r="AD30" s="551"/>
      <c r="AE30" s="526"/>
      <c r="AF30" s="526"/>
      <c r="AG30" s="526"/>
      <c r="AH30" s="526"/>
      <c r="AI30" s="526"/>
      <c r="AJ30" s="526"/>
      <c r="AK30" s="526"/>
      <c r="AL30" s="526"/>
      <c r="AM30" s="526"/>
      <c r="AN30" s="526"/>
      <c r="AO30" s="534"/>
      <c r="AP30" s="546"/>
      <c r="AQ30" s="534"/>
      <c r="AR30" s="574"/>
      <c r="AS30" s="546"/>
      <c r="AT30" s="562"/>
      <c r="AU30" s="526"/>
      <c r="AV30" s="526"/>
      <c r="AW30" s="526"/>
      <c r="AX30" s="581"/>
      <c r="AY30" s="534"/>
      <c r="AZ30" s="484" t="s">
        <v>1403</v>
      </c>
      <c r="BA30" s="489">
        <v>1</v>
      </c>
      <c r="BB30" s="491" t="s">
        <v>1568</v>
      </c>
      <c r="BC30" s="487" t="s">
        <v>127</v>
      </c>
      <c r="BD30" s="488"/>
    </row>
    <row r="31" spans="1:56" ht="192" customHeight="1" thickBot="1">
      <c r="A31" s="546"/>
      <c r="B31" s="534"/>
      <c r="C31" s="546"/>
      <c r="D31" s="526"/>
      <c r="E31" s="526"/>
      <c r="F31" s="562"/>
      <c r="G31" s="534"/>
      <c r="H31" s="546"/>
      <c r="I31" s="526"/>
      <c r="J31" s="534"/>
      <c r="K31" s="566"/>
      <c r="L31" s="569"/>
      <c r="M31" s="546"/>
      <c r="N31" s="526"/>
      <c r="O31" s="526"/>
      <c r="P31" s="526"/>
      <c r="Q31" s="526"/>
      <c r="R31" s="526"/>
      <c r="S31" s="526"/>
      <c r="T31" s="526"/>
      <c r="U31" s="526"/>
      <c r="V31" s="526"/>
      <c r="W31" s="526"/>
      <c r="X31" s="526"/>
      <c r="Y31" s="526"/>
      <c r="Z31" s="526"/>
      <c r="AA31" s="526"/>
      <c r="AB31" s="526"/>
      <c r="AC31" s="526"/>
      <c r="AD31" s="551"/>
      <c r="AE31" s="526"/>
      <c r="AF31" s="526"/>
      <c r="AG31" s="526"/>
      <c r="AH31" s="526"/>
      <c r="AI31" s="526"/>
      <c r="AJ31" s="526"/>
      <c r="AK31" s="526"/>
      <c r="AL31" s="526"/>
      <c r="AM31" s="526"/>
      <c r="AN31" s="526"/>
      <c r="AO31" s="534"/>
      <c r="AP31" s="546"/>
      <c r="AQ31" s="534"/>
      <c r="AR31" s="574"/>
      <c r="AS31" s="546"/>
      <c r="AT31" s="562"/>
      <c r="AU31" s="526"/>
      <c r="AV31" s="526"/>
      <c r="AW31" s="526"/>
      <c r="AX31" s="581"/>
      <c r="AY31" s="534"/>
      <c r="AZ31" s="484" t="s">
        <v>1404</v>
      </c>
      <c r="BA31" s="489">
        <v>1</v>
      </c>
      <c r="BB31" s="492" t="s">
        <v>1569</v>
      </c>
      <c r="BC31" s="487" t="s">
        <v>127</v>
      </c>
      <c r="BD31" s="488"/>
    </row>
    <row r="32" spans="1:56" ht="158.25" customHeight="1" thickBot="1">
      <c r="A32" s="546"/>
      <c r="B32" s="534"/>
      <c r="C32" s="546"/>
      <c r="D32" s="526"/>
      <c r="E32" s="526"/>
      <c r="F32" s="562"/>
      <c r="G32" s="534"/>
      <c r="H32" s="546"/>
      <c r="I32" s="526"/>
      <c r="J32" s="534"/>
      <c r="K32" s="566"/>
      <c r="L32" s="569"/>
      <c r="M32" s="546"/>
      <c r="N32" s="526"/>
      <c r="O32" s="526"/>
      <c r="P32" s="526"/>
      <c r="Q32" s="526"/>
      <c r="R32" s="526"/>
      <c r="S32" s="526"/>
      <c r="T32" s="526"/>
      <c r="U32" s="526"/>
      <c r="V32" s="526"/>
      <c r="W32" s="526"/>
      <c r="X32" s="526"/>
      <c r="Y32" s="526"/>
      <c r="Z32" s="526"/>
      <c r="AA32" s="526"/>
      <c r="AB32" s="526"/>
      <c r="AC32" s="526"/>
      <c r="AD32" s="551"/>
      <c r="AE32" s="526"/>
      <c r="AF32" s="526"/>
      <c r="AG32" s="526"/>
      <c r="AH32" s="526"/>
      <c r="AI32" s="526"/>
      <c r="AJ32" s="526"/>
      <c r="AK32" s="526"/>
      <c r="AL32" s="526"/>
      <c r="AM32" s="526"/>
      <c r="AN32" s="526"/>
      <c r="AO32" s="534"/>
      <c r="AP32" s="546"/>
      <c r="AQ32" s="534"/>
      <c r="AR32" s="574"/>
      <c r="AS32" s="546"/>
      <c r="AT32" s="562"/>
      <c r="AU32" s="526"/>
      <c r="AV32" s="526"/>
      <c r="AW32" s="526"/>
      <c r="AX32" s="581"/>
      <c r="AY32" s="534"/>
      <c r="AZ32" s="484" t="s">
        <v>1405</v>
      </c>
      <c r="BA32" s="489">
        <v>1</v>
      </c>
      <c r="BB32" s="493" t="s">
        <v>1570</v>
      </c>
      <c r="BC32" s="487" t="s">
        <v>127</v>
      </c>
      <c r="BD32" s="488"/>
    </row>
    <row r="33" spans="1:56" ht="217.5" customHeight="1" thickBot="1">
      <c r="A33" s="546"/>
      <c r="B33" s="534"/>
      <c r="C33" s="546"/>
      <c r="D33" s="526"/>
      <c r="E33" s="526"/>
      <c r="F33" s="562"/>
      <c r="G33" s="534"/>
      <c r="H33" s="546"/>
      <c r="I33" s="526"/>
      <c r="J33" s="534"/>
      <c r="K33" s="566"/>
      <c r="L33" s="569"/>
      <c r="M33" s="546"/>
      <c r="N33" s="526"/>
      <c r="O33" s="526"/>
      <c r="P33" s="526"/>
      <c r="Q33" s="526"/>
      <c r="R33" s="526"/>
      <c r="S33" s="526"/>
      <c r="T33" s="526"/>
      <c r="U33" s="526"/>
      <c r="V33" s="526"/>
      <c r="W33" s="526"/>
      <c r="X33" s="526"/>
      <c r="Y33" s="526"/>
      <c r="Z33" s="526"/>
      <c r="AA33" s="526"/>
      <c r="AB33" s="526"/>
      <c r="AC33" s="526"/>
      <c r="AD33" s="551"/>
      <c r="AE33" s="526"/>
      <c r="AF33" s="526"/>
      <c r="AG33" s="526"/>
      <c r="AH33" s="526"/>
      <c r="AI33" s="526"/>
      <c r="AJ33" s="526"/>
      <c r="AK33" s="526"/>
      <c r="AL33" s="526"/>
      <c r="AM33" s="526"/>
      <c r="AN33" s="526"/>
      <c r="AO33" s="534"/>
      <c r="AP33" s="546"/>
      <c r="AQ33" s="534"/>
      <c r="AR33" s="574"/>
      <c r="AS33" s="546"/>
      <c r="AT33" s="562"/>
      <c r="AU33" s="526"/>
      <c r="AV33" s="526"/>
      <c r="AW33" s="526"/>
      <c r="AX33" s="581"/>
      <c r="AY33" s="534"/>
      <c r="AZ33" s="484" t="s">
        <v>1406</v>
      </c>
      <c r="BA33" s="489">
        <v>0</v>
      </c>
      <c r="BB33" s="493" t="s">
        <v>1571</v>
      </c>
      <c r="BC33" s="487" t="s">
        <v>127</v>
      </c>
      <c r="BD33" s="488"/>
    </row>
    <row r="34" spans="1:56" ht="190.5" customHeight="1" thickBot="1">
      <c r="A34" s="546"/>
      <c r="B34" s="534"/>
      <c r="C34" s="546"/>
      <c r="D34" s="526"/>
      <c r="E34" s="526"/>
      <c r="F34" s="562"/>
      <c r="G34" s="534"/>
      <c r="H34" s="546"/>
      <c r="I34" s="526"/>
      <c r="J34" s="534"/>
      <c r="K34" s="566"/>
      <c r="L34" s="569"/>
      <c r="M34" s="546"/>
      <c r="N34" s="526"/>
      <c r="O34" s="526"/>
      <c r="P34" s="526"/>
      <c r="Q34" s="526"/>
      <c r="R34" s="526"/>
      <c r="S34" s="526"/>
      <c r="T34" s="526"/>
      <c r="U34" s="526"/>
      <c r="V34" s="526"/>
      <c r="W34" s="526"/>
      <c r="X34" s="526"/>
      <c r="Y34" s="526"/>
      <c r="Z34" s="526"/>
      <c r="AA34" s="526"/>
      <c r="AB34" s="526"/>
      <c r="AC34" s="526"/>
      <c r="AD34" s="551"/>
      <c r="AE34" s="526"/>
      <c r="AF34" s="526"/>
      <c r="AG34" s="526"/>
      <c r="AH34" s="526"/>
      <c r="AI34" s="526"/>
      <c r="AJ34" s="526"/>
      <c r="AK34" s="526"/>
      <c r="AL34" s="526"/>
      <c r="AM34" s="526"/>
      <c r="AN34" s="526"/>
      <c r="AO34" s="534"/>
      <c r="AP34" s="546"/>
      <c r="AQ34" s="534"/>
      <c r="AR34" s="574"/>
      <c r="AS34" s="546"/>
      <c r="AT34" s="562"/>
      <c r="AU34" s="526"/>
      <c r="AV34" s="526"/>
      <c r="AW34" s="526"/>
      <c r="AX34" s="581"/>
      <c r="AY34" s="534"/>
      <c r="AZ34" s="484" t="s">
        <v>1407</v>
      </c>
      <c r="BA34" s="489">
        <v>1</v>
      </c>
      <c r="BB34" s="494" t="s">
        <v>1572</v>
      </c>
      <c r="BC34" s="487" t="s">
        <v>127</v>
      </c>
      <c r="BD34" s="488"/>
    </row>
    <row r="35" spans="1:56" ht="144.75" customHeight="1" thickBot="1">
      <c r="A35" s="546"/>
      <c r="B35" s="534"/>
      <c r="C35" s="546"/>
      <c r="D35" s="526"/>
      <c r="E35" s="526"/>
      <c r="F35" s="562"/>
      <c r="G35" s="534"/>
      <c r="H35" s="546"/>
      <c r="I35" s="526"/>
      <c r="J35" s="534"/>
      <c r="K35" s="566"/>
      <c r="L35" s="569"/>
      <c r="M35" s="546"/>
      <c r="N35" s="526"/>
      <c r="O35" s="526"/>
      <c r="P35" s="526"/>
      <c r="Q35" s="526"/>
      <c r="R35" s="526"/>
      <c r="S35" s="526"/>
      <c r="T35" s="526"/>
      <c r="U35" s="526"/>
      <c r="V35" s="526"/>
      <c r="W35" s="526"/>
      <c r="X35" s="526"/>
      <c r="Y35" s="526"/>
      <c r="Z35" s="526"/>
      <c r="AA35" s="526"/>
      <c r="AB35" s="526"/>
      <c r="AC35" s="526"/>
      <c r="AD35" s="551"/>
      <c r="AE35" s="526"/>
      <c r="AF35" s="526"/>
      <c r="AG35" s="526"/>
      <c r="AH35" s="526"/>
      <c r="AI35" s="526"/>
      <c r="AJ35" s="526"/>
      <c r="AK35" s="526"/>
      <c r="AL35" s="526"/>
      <c r="AM35" s="526"/>
      <c r="AN35" s="526"/>
      <c r="AO35" s="534"/>
      <c r="AP35" s="546"/>
      <c r="AQ35" s="534"/>
      <c r="AR35" s="574"/>
      <c r="AS35" s="546"/>
      <c r="AT35" s="562"/>
      <c r="AU35" s="526"/>
      <c r="AV35" s="526"/>
      <c r="AW35" s="526"/>
      <c r="AX35" s="581"/>
      <c r="AY35" s="534"/>
      <c r="AZ35" s="484" t="s">
        <v>1408</v>
      </c>
      <c r="BA35" s="489">
        <v>1</v>
      </c>
      <c r="BB35" s="495" t="s">
        <v>1573</v>
      </c>
      <c r="BC35" s="487" t="s">
        <v>127</v>
      </c>
      <c r="BD35" s="488"/>
    </row>
    <row r="36" spans="1:56" ht="197.25" customHeight="1" thickBot="1">
      <c r="A36" s="546"/>
      <c r="B36" s="534"/>
      <c r="C36" s="546"/>
      <c r="D36" s="526"/>
      <c r="E36" s="526"/>
      <c r="F36" s="562"/>
      <c r="G36" s="534"/>
      <c r="H36" s="546"/>
      <c r="I36" s="526"/>
      <c r="J36" s="534"/>
      <c r="K36" s="566"/>
      <c r="L36" s="569"/>
      <c r="M36" s="546"/>
      <c r="N36" s="526"/>
      <c r="O36" s="526"/>
      <c r="P36" s="526"/>
      <c r="Q36" s="526"/>
      <c r="R36" s="526"/>
      <c r="S36" s="526"/>
      <c r="T36" s="526"/>
      <c r="U36" s="526"/>
      <c r="V36" s="526"/>
      <c r="W36" s="526"/>
      <c r="X36" s="526"/>
      <c r="Y36" s="526"/>
      <c r="Z36" s="526"/>
      <c r="AA36" s="526"/>
      <c r="AB36" s="526"/>
      <c r="AC36" s="526"/>
      <c r="AD36" s="551"/>
      <c r="AE36" s="526"/>
      <c r="AF36" s="526"/>
      <c r="AG36" s="526"/>
      <c r="AH36" s="526"/>
      <c r="AI36" s="526"/>
      <c r="AJ36" s="526"/>
      <c r="AK36" s="526"/>
      <c r="AL36" s="526"/>
      <c r="AM36" s="526"/>
      <c r="AN36" s="526"/>
      <c r="AO36" s="534"/>
      <c r="AP36" s="546"/>
      <c r="AQ36" s="534"/>
      <c r="AR36" s="574"/>
      <c r="AS36" s="546"/>
      <c r="AT36" s="562"/>
      <c r="AU36" s="526"/>
      <c r="AV36" s="526"/>
      <c r="AW36" s="526"/>
      <c r="AX36" s="581"/>
      <c r="AY36" s="534"/>
      <c r="AZ36" s="484" t="s">
        <v>1409</v>
      </c>
      <c r="BA36" s="489">
        <v>0</v>
      </c>
      <c r="BB36" s="495" t="s">
        <v>1574</v>
      </c>
      <c r="BC36" s="487" t="s">
        <v>127</v>
      </c>
      <c r="BD36" s="488"/>
    </row>
    <row r="37" spans="1:56" ht="239.25" customHeight="1" thickBot="1">
      <c r="A37" s="547"/>
      <c r="B37" s="535"/>
      <c r="C37" s="547"/>
      <c r="D37" s="527"/>
      <c r="E37" s="527"/>
      <c r="F37" s="563"/>
      <c r="G37" s="535"/>
      <c r="H37" s="547"/>
      <c r="I37" s="527"/>
      <c r="J37" s="535"/>
      <c r="K37" s="567"/>
      <c r="L37" s="570"/>
      <c r="M37" s="547"/>
      <c r="N37" s="527"/>
      <c r="O37" s="530"/>
      <c r="P37" s="527"/>
      <c r="Q37" s="530"/>
      <c r="R37" s="527"/>
      <c r="S37" s="530"/>
      <c r="T37" s="527"/>
      <c r="U37" s="530"/>
      <c r="V37" s="527"/>
      <c r="W37" s="530"/>
      <c r="X37" s="527"/>
      <c r="Y37" s="530"/>
      <c r="Z37" s="527"/>
      <c r="AA37" s="527"/>
      <c r="AB37" s="527"/>
      <c r="AC37" s="530"/>
      <c r="AD37" s="552"/>
      <c r="AE37" s="527"/>
      <c r="AF37" s="527"/>
      <c r="AG37" s="527"/>
      <c r="AH37" s="527"/>
      <c r="AI37" s="527"/>
      <c r="AJ37" s="527"/>
      <c r="AK37" s="530"/>
      <c r="AL37" s="530"/>
      <c r="AM37" s="527"/>
      <c r="AN37" s="527"/>
      <c r="AO37" s="535"/>
      <c r="AP37" s="547"/>
      <c r="AQ37" s="535"/>
      <c r="AR37" s="575"/>
      <c r="AS37" s="547"/>
      <c r="AT37" s="563"/>
      <c r="AU37" s="527"/>
      <c r="AV37" s="527"/>
      <c r="AW37" s="527"/>
      <c r="AX37" s="582"/>
      <c r="AY37" s="535"/>
      <c r="AZ37" s="496" t="s">
        <v>1410</v>
      </c>
      <c r="BA37" s="497">
        <v>1</v>
      </c>
      <c r="BB37" s="495" t="s">
        <v>1575</v>
      </c>
      <c r="BC37" s="487" t="s">
        <v>127</v>
      </c>
      <c r="BD37" s="498"/>
    </row>
    <row r="38" spans="1:56" ht="161.25" customHeight="1" thickBot="1">
      <c r="A38" s="583"/>
      <c r="B38" s="558" t="s">
        <v>26</v>
      </c>
      <c r="C38" s="583" t="s">
        <v>197</v>
      </c>
      <c r="D38" s="584" t="s">
        <v>1028</v>
      </c>
      <c r="E38" s="584" t="s">
        <v>74</v>
      </c>
      <c r="F38" s="585" t="s">
        <v>1367</v>
      </c>
      <c r="G38" s="558" t="s">
        <v>1029</v>
      </c>
      <c r="H38" s="583">
        <v>3</v>
      </c>
      <c r="I38" s="584">
        <v>3</v>
      </c>
      <c r="J38" s="558" t="str">
        <f>IF(E38="8. Corrupción",IF(OR(AND(H38=1,I38=5),AND(H38=2,I38=5),AND(H38=3,I38=4),(H38+I38&gt;=8)),"Extrema",IF(OR(AND(H38=1,I38=4),AND(H38=2,I38=4),AND(H38=4,I38=3),AND(H38=3,I38=3)),"Alta",IF(OR(AND(H38=1,I38=3),AND(H38=2,I38=3)),"Moderada","No aplica para Corrupción"))),IF(H38+I38=0,"",IF(OR(AND(H38=3,I38=4),(AND(H38=2,I38=5)),(AND(H38=1,I38=5))),"Extrema",IF(OR(AND(H38=3,I38=1),(AND(H38=2,I38=2))),"Baja",IF(OR(AND(H38=4,I38=1),AND(H38=3,I38=2),AND(H38=2,I38=3),AND(H38=1,I38=3)),"Moderada",IF(H38+I38&gt;=8,"Extrema",IF(H38+I38&lt;4,"Baja",IF(H38+I38&gt;=6,"Alta","Alta"))))))))</f>
        <v>Alta</v>
      </c>
      <c r="K38" s="586" t="s">
        <v>98</v>
      </c>
      <c r="L38" s="587" t="s">
        <v>1380</v>
      </c>
      <c r="M38" s="545" t="s">
        <v>509</v>
      </c>
      <c r="N38" s="548">
        <f>IF(M38="Asignado",15,0)</f>
        <v>15</v>
      </c>
      <c r="O38" s="549" t="s">
        <v>289</v>
      </c>
      <c r="P38" s="548">
        <f>IF(O38="Adecuado",15,0)</f>
        <v>15</v>
      </c>
      <c r="Q38" s="549" t="s">
        <v>291</v>
      </c>
      <c r="R38" s="548">
        <f>IF(Q38="Oportuna",15,0)</f>
        <v>15</v>
      </c>
      <c r="S38" s="549" t="s">
        <v>303</v>
      </c>
      <c r="T38" s="548">
        <f>IF(S38="Prevenir",15,IF(S38="Detectar",10,0))</f>
        <v>15</v>
      </c>
      <c r="U38" s="549" t="s">
        <v>295</v>
      </c>
      <c r="V38" s="548">
        <f>IF(U38="Confiable",15,0)</f>
        <v>15</v>
      </c>
      <c r="W38" s="549" t="s">
        <v>297</v>
      </c>
      <c r="X38" s="548">
        <f>IF(W38="Se investigan y resuelven oportunamente",15,0)</f>
        <v>15</v>
      </c>
      <c r="Y38" s="549" t="s">
        <v>299</v>
      </c>
      <c r="Z38" s="548">
        <f>IF(Y38="Completa",10,IF(Y38="incompleta",5,0))</f>
        <v>10</v>
      </c>
      <c r="AA38" s="536">
        <f>N38+P38+R38+T38+V38+X38+Z38</f>
        <v>100</v>
      </c>
      <c r="AB38" s="539" t="str">
        <f>IF(AA38&gt;=96,"Fuerte",IF(AA38&gt;=86,"Moderado",IF(AA38&gt;=0,"Débil","")))</f>
        <v>Fuerte</v>
      </c>
      <c r="AC38" s="529" t="s">
        <v>1209</v>
      </c>
      <c r="AD38" s="539" t="str">
        <f>IF(AC38="Siempre se ejecuta","Fuerte",IF(AC38="Algunas veces","Moderado",IF(AC38="no se ejecuta","Débil","")))</f>
        <v>Fuerte</v>
      </c>
      <c r="AE38" s="539" t="str">
        <f>AB38&amp;AD38</f>
        <v>FuerteFuerte</v>
      </c>
      <c r="AF38" s="539" t="str">
        <f>IFERROR(VLOOKUP(AE38,PARAMETROS!$BH$2:$BJ$10,3,FALSE),"")</f>
        <v>Fuerte</v>
      </c>
      <c r="AG38" s="539">
        <f>IF(AF38="fuerte",100,IF(AF38="Moderado",50,IF(AF38="débil",0,"")))</f>
        <v>100</v>
      </c>
      <c r="AH38" s="539" t="str">
        <f>IFERROR(VLOOKUP(AE38,PARAMETROS!$BH$2:$BJ$10,2,FALSE),"")</f>
        <v>No</v>
      </c>
      <c r="AI38" s="540">
        <f>IFERROR(AVERAGE(AG38:AG38),0)</f>
        <v>100</v>
      </c>
      <c r="AJ38" s="539" t="str">
        <f>IF(AI38&gt;=100,"Fuerte",IF(AI38&gt;=50,"Moderado",IF(AI38&gt;=0,"Débil","")))</f>
        <v>Fuerte</v>
      </c>
      <c r="AK38" s="529" t="s">
        <v>1210</v>
      </c>
      <c r="AL38" s="529" t="s">
        <v>559</v>
      </c>
      <c r="AM38" s="531" t="str">
        <f>+AJ38&amp;AK38&amp;AL38</f>
        <v>FuerteDirectamenteIndirectamente</v>
      </c>
      <c r="AN38" s="541">
        <f>IFERROR(VLOOKUP(AM38,PARAMETROS!$BD$1:$BG$9,2,FALSE),0)</f>
        <v>2</v>
      </c>
      <c r="AO38" s="542">
        <f>IF(E38&lt;&gt;"8. Corrupción",IFERROR(VLOOKUP(AM38,PARAMETROS!$BD$1:$BG$9,3,FALSE),0),0)</f>
        <v>1</v>
      </c>
      <c r="AP38" s="583">
        <f>IF(H38 ="",0,IF(H38-AN38&lt;=0,1,H38-AN38))</f>
        <v>1</v>
      </c>
      <c r="AQ38" s="558">
        <f>IF(E38&lt;&gt;"8. Corrupción",IF(I38="",0,IF(I38-AO38=0,1,I38-AO38)),I38)</f>
        <v>2</v>
      </c>
      <c r="AR38" s="588" t="str">
        <f>IF(E38="8. Corrupción",IF(OR(AND(AP38=1,AQ38=5),AND(AP38=2,AQ38=5),AND(AP38=3,AQ38=4),(AP38+AQ38&gt;=8)),"Extrema",IF(OR(AND(AP38=1,AQ38=4),AND(AP38=2,AQ38=4),AND(AP38=4,AQ38=3),AND(AP38=3,AQ38=3)),"Alta",IF(OR(AND(AP38=1,AQ38=3),AND(AP38=2,AQ38=3)),"Moderada","No aplica para Corrupción"))),IF(AP38+AQ38=0,"",IF(OR(AND(AP38=3,AQ38=4),(AND(AP38=2,AQ38=5)),(AND(AP38=1,AQ38=5))),"Extrema",IF(OR(AND(AP38=3,AQ38=1),(AND(AP38=2,AQ38=2))),"Baja",IF(OR(AND(AP38=4,AQ38=1),AND(AP38=3,AQ38=2),AND(AP38=2,AQ38=3),AND(AP38=1,AQ38=3)),"Moderada",IF(AP38+AQ38&gt;=8,"Extrema",IF(AP38+AQ38&lt;4,"Baja",IF(AP38+AQ38&gt;=6,"Alta","Alta"))))))))</f>
        <v>Baja</v>
      </c>
      <c r="AS38" s="583" t="s">
        <v>202</v>
      </c>
      <c r="AT38" s="585" t="s">
        <v>1030</v>
      </c>
      <c r="AU38" s="584" t="s">
        <v>1031</v>
      </c>
      <c r="AV38" s="584" t="s">
        <v>1032</v>
      </c>
      <c r="AW38" s="584" t="s">
        <v>1027</v>
      </c>
      <c r="AX38" s="759">
        <v>43467</v>
      </c>
      <c r="AY38" s="558">
        <v>43830</v>
      </c>
      <c r="AZ38" s="458" t="s">
        <v>1411</v>
      </c>
      <c r="BA38" s="499">
        <v>1</v>
      </c>
      <c r="BB38" s="500" t="s">
        <v>1576</v>
      </c>
      <c r="BC38" s="482" t="s">
        <v>127</v>
      </c>
      <c r="BD38" s="501"/>
    </row>
    <row r="39" spans="1:56" ht="158.25" customHeight="1" thickBot="1">
      <c r="A39" s="546"/>
      <c r="B39" s="534"/>
      <c r="C39" s="546"/>
      <c r="D39" s="526"/>
      <c r="E39" s="526"/>
      <c r="F39" s="562"/>
      <c r="G39" s="534"/>
      <c r="H39" s="546"/>
      <c r="I39" s="526"/>
      <c r="J39" s="534"/>
      <c r="K39" s="566"/>
      <c r="L39" s="569"/>
      <c r="M39" s="546"/>
      <c r="N39" s="526"/>
      <c r="O39" s="526"/>
      <c r="P39" s="526"/>
      <c r="Q39" s="526"/>
      <c r="R39" s="526"/>
      <c r="S39" s="526"/>
      <c r="T39" s="526"/>
      <c r="U39" s="526"/>
      <c r="V39" s="526"/>
      <c r="W39" s="526"/>
      <c r="X39" s="526"/>
      <c r="Y39" s="526"/>
      <c r="Z39" s="526"/>
      <c r="AA39" s="537"/>
      <c r="AB39" s="537"/>
      <c r="AC39" s="526"/>
      <c r="AD39" s="537"/>
      <c r="AE39" s="537"/>
      <c r="AF39" s="537"/>
      <c r="AG39" s="537"/>
      <c r="AH39" s="537"/>
      <c r="AI39" s="537"/>
      <c r="AJ39" s="537"/>
      <c r="AK39" s="526"/>
      <c r="AL39" s="526"/>
      <c r="AM39" s="526"/>
      <c r="AN39" s="537"/>
      <c r="AO39" s="543"/>
      <c r="AP39" s="546"/>
      <c r="AQ39" s="534"/>
      <c r="AR39" s="574"/>
      <c r="AS39" s="546"/>
      <c r="AT39" s="562"/>
      <c r="AU39" s="526"/>
      <c r="AV39" s="526"/>
      <c r="AW39" s="526"/>
      <c r="AX39" s="526"/>
      <c r="AY39" s="534"/>
      <c r="AZ39" s="460" t="s">
        <v>1412</v>
      </c>
      <c r="BA39" s="499">
        <v>1</v>
      </c>
      <c r="BB39" s="502" t="s">
        <v>1577</v>
      </c>
      <c r="BC39" s="482" t="s">
        <v>127</v>
      </c>
      <c r="BD39" s="503"/>
    </row>
    <row r="40" spans="1:56" ht="150" customHeight="1" thickBot="1">
      <c r="A40" s="546"/>
      <c r="B40" s="534"/>
      <c r="C40" s="546"/>
      <c r="D40" s="526"/>
      <c r="E40" s="526"/>
      <c r="F40" s="562"/>
      <c r="G40" s="534"/>
      <c r="H40" s="546"/>
      <c r="I40" s="526"/>
      <c r="J40" s="534"/>
      <c r="K40" s="566"/>
      <c r="L40" s="569"/>
      <c r="M40" s="546"/>
      <c r="N40" s="526"/>
      <c r="O40" s="526"/>
      <c r="P40" s="526"/>
      <c r="Q40" s="526"/>
      <c r="R40" s="526"/>
      <c r="S40" s="526"/>
      <c r="T40" s="526"/>
      <c r="U40" s="526"/>
      <c r="V40" s="526"/>
      <c r="W40" s="526"/>
      <c r="X40" s="526"/>
      <c r="Y40" s="526"/>
      <c r="Z40" s="526"/>
      <c r="AA40" s="537"/>
      <c r="AB40" s="537"/>
      <c r="AC40" s="526"/>
      <c r="AD40" s="537"/>
      <c r="AE40" s="537"/>
      <c r="AF40" s="537"/>
      <c r="AG40" s="537"/>
      <c r="AH40" s="537"/>
      <c r="AI40" s="537"/>
      <c r="AJ40" s="537"/>
      <c r="AK40" s="526"/>
      <c r="AL40" s="526"/>
      <c r="AM40" s="526"/>
      <c r="AN40" s="537"/>
      <c r="AO40" s="543"/>
      <c r="AP40" s="546"/>
      <c r="AQ40" s="534"/>
      <c r="AR40" s="574"/>
      <c r="AS40" s="546"/>
      <c r="AT40" s="562"/>
      <c r="AU40" s="526"/>
      <c r="AV40" s="526"/>
      <c r="AW40" s="526"/>
      <c r="AX40" s="526"/>
      <c r="AY40" s="534"/>
      <c r="AZ40" s="460" t="s">
        <v>1398</v>
      </c>
      <c r="BA40" s="499">
        <v>0</v>
      </c>
      <c r="BB40" s="502" t="s">
        <v>1578</v>
      </c>
      <c r="BC40" s="482" t="s">
        <v>127</v>
      </c>
      <c r="BD40" s="503"/>
    </row>
    <row r="41" spans="1:56" ht="158.25" customHeight="1" thickBot="1">
      <c r="A41" s="546"/>
      <c r="B41" s="534"/>
      <c r="C41" s="546"/>
      <c r="D41" s="526"/>
      <c r="E41" s="526"/>
      <c r="F41" s="562"/>
      <c r="G41" s="534"/>
      <c r="H41" s="546"/>
      <c r="I41" s="526"/>
      <c r="J41" s="534"/>
      <c r="K41" s="566"/>
      <c r="L41" s="569"/>
      <c r="M41" s="546"/>
      <c r="N41" s="526"/>
      <c r="O41" s="526"/>
      <c r="P41" s="526"/>
      <c r="Q41" s="526"/>
      <c r="R41" s="526"/>
      <c r="S41" s="526"/>
      <c r="T41" s="526"/>
      <c r="U41" s="526"/>
      <c r="V41" s="526"/>
      <c r="W41" s="526"/>
      <c r="X41" s="526"/>
      <c r="Y41" s="526"/>
      <c r="Z41" s="526"/>
      <c r="AA41" s="537"/>
      <c r="AB41" s="537"/>
      <c r="AC41" s="526"/>
      <c r="AD41" s="537"/>
      <c r="AE41" s="537"/>
      <c r="AF41" s="537"/>
      <c r="AG41" s="537"/>
      <c r="AH41" s="537"/>
      <c r="AI41" s="537"/>
      <c r="AJ41" s="537"/>
      <c r="AK41" s="526"/>
      <c r="AL41" s="526"/>
      <c r="AM41" s="526"/>
      <c r="AN41" s="537"/>
      <c r="AO41" s="543"/>
      <c r="AP41" s="546"/>
      <c r="AQ41" s="534"/>
      <c r="AR41" s="574"/>
      <c r="AS41" s="546"/>
      <c r="AT41" s="562"/>
      <c r="AU41" s="526"/>
      <c r="AV41" s="526"/>
      <c r="AW41" s="526"/>
      <c r="AX41" s="526"/>
      <c r="AY41" s="534"/>
      <c r="AZ41" s="460" t="s">
        <v>1413</v>
      </c>
      <c r="BA41" s="499">
        <v>1</v>
      </c>
      <c r="BB41" s="502" t="s">
        <v>1579</v>
      </c>
      <c r="BC41" s="482" t="s">
        <v>127</v>
      </c>
      <c r="BD41" s="503"/>
    </row>
    <row r="42" spans="1:56" ht="189" customHeight="1" thickBot="1">
      <c r="A42" s="546"/>
      <c r="B42" s="534"/>
      <c r="C42" s="546"/>
      <c r="D42" s="526"/>
      <c r="E42" s="526"/>
      <c r="F42" s="562"/>
      <c r="G42" s="534"/>
      <c r="H42" s="546"/>
      <c r="I42" s="526"/>
      <c r="J42" s="534"/>
      <c r="K42" s="566"/>
      <c r="L42" s="569"/>
      <c r="M42" s="546"/>
      <c r="N42" s="526"/>
      <c r="O42" s="526"/>
      <c r="P42" s="526"/>
      <c r="Q42" s="526"/>
      <c r="R42" s="526"/>
      <c r="S42" s="526"/>
      <c r="T42" s="526"/>
      <c r="U42" s="526"/>
      <c r="V42" s="526"/>
      <c r="W42" s="526"/>
      <c r="X42" s="526"/>
      <c r="Y42" s="526"/>
      <c r="Z42" s="526"/>
      <c r="AA42" s="537"/>
      <c r="AB42" s="537"/>
      <c r="AC42" s="526"/>
      <c r="AD42" s="537"/>
      <c r="AE42" s="537"/>
      <c r="AF42" s="537"/>
      <c r="AG42" s="537"/>
      <c r="AH42" s="537"/>
      <c r="AI42" s="537"/>
      <c r="AJ42" s="537"/>
      <c r="AK42" s="526"/>
      <c r="AL42" s="526"/>
      <c r="AM42" s="526"/>
      <c r="AN42" s="537"/>
      <c r="AO42" s="543"/>
      <c r="AP42" s="546"/>
      <c r="AQ42" s="534"/>
      <c r="AR42" s="574"/>
      <c r="AS42" s="546"/>
      <c r="AT42" s="562"/>
      <c r="AU42" s="526"/>
      <c r="AV42" s="526"/>
      <c r="AW42" s="526"/>
      <c r="AX42" s="526"/>
      <c r="AY42" s="534"/>
      <c r="AZ42" s="460" t="s">
        <v>1414</v>
      </c>
      <c r="BA42" s="499">
        <v>1</v>
      </c>
      <c r="BB42" s="502" t="s">
        <v>1580</v>
      </c>
      <c r="BC42" s="482" t="s">
        <v>127</v>
      </c>
      <c r="BD42" s="503"/>
    </row>
    <row r="43" spans="1:56" ht="286.5" customHeight="1" thickBot="1">
      <c r="A43" s="546"/>
      <c r="B43" s="534"/>
      <c r="C43" s="546"/>
      <c r="D43" s="526"/>
      <c r="E43" s="526"/>
      <c r="F43" s="562"/>
      <c r="G43" s="534"/>
      <c r="H43" s="546"/>
      <c r="I43" s="526"/>
      <c r="J43" s="534"/>
      <c r="K43" s="566"/>
      <c r="L43" s="569"/>
      <c r="M43" s="546"/>
      <c r="N43" s="526"/>
      <c r="O43" s="526"/>
      <c r="P43" s="526"/>
      <c r="Q43" s="526"/>
      <c r="R43" s="526"/>
      <c r="S43" s="526"/>
      <c r="T43" s="526"/>
      <c r="U43" s="526"/>
      <c r="V43" s="526"/>
      <c r="W43" s="526"/>
      <c r="X43" s="526"/>
      <c r="Y43" s="526"/>
      <c r="Z43" s="526"/>
      <c r="AA43" s="537"/>
      <c r="AB43" s="537"/>
      <c r="AC43" s="526"/>
      <c r="AD43" s="537"/>
      <c r="AE43" s="537"/>
      <c r="AF43" s="537"/>
      <c r="AG43" s="537"/>
      <c r="AH43" s="537"/>
      <c r="AI43" s="537"/>
      <c r="AJ43" s="537"/>
      <c r="AK43" s="526"/>
      <c r="AL43" s="526"/>
      <c r="AM43" s="526"/>
      <c r="AN43" s="537"/>
      <c r="AO43" s="543"/>
      <c r="AP43" s="546"/>
      <c r="AQ43" s="534"/>
      <c r="AR43" s="574"/>
      <c r="AS43" s="546"/>
      <c r="AT43" s="562"/>
      <c r="AU43" s="526"/>
      <c r="AV43" s="526"/>
      <c r="AW43" s="526"/>
      <c r="AX43" s="526"/>
      <c r="AY43" s="534"/>
      <c r="AZ43" s="460" t="s">
        <v>1415</v>
      </c>
      <c r="BA43" s="499">
        <v>1</v>
      </c>
      <c r="BB43" s="502" t="s">
        <v>1581</v>
      </c>
      <c r="BC43" s="482" t="s">
        <v>127</v>
      </c>
      <c r="BD43" s="503"/>
    </row>
    <row r="44" spans="1:56" ht="210" customHeight="1" thickBot="1">
      <c r="A44" s="546"/>
      <c r="B44" s="534"/>
      <c r="C44" s="546"/>
      <c r="D44" s="526"/>
      <c r="E44" s="526"/>
      <c r="F44" s="562"/>
      <c r="G44" s="534"/>
      <c r="H44" s="546"/>
      <c r="I44" s="526"/>
      <c r="J44" s="534"/>
      <c r="K44" s="566"/>
      <c r="L44" s="569"/>
      <c r="M44" s="546"/>
      <c r="N44" s="526"/>
      <c r="O44" s="526"/>
      <c r="P44" s="526"/>
      <c r="Q44" s="526"/>
      <c r="R44" s="526"/>
      <c r="S44" s="526"/>
      <c r="T44" s="526"/>
      <c r="U44" s="526"/>
      <c r="V44" s="526"/>
      <c r="W44" s="526"/>
      <c r="X44" s="526"/>
      <c r="Y44" s="526"/>
      <c r="Z44" s="526"/>
      <c r="AA44" s="537"/>
      <c r="AB44" s="537"/>
      <c r="AC44" s="526"/>
      <c r="AD44" s="537"/>
      <c r="AE44" s="537"/>
      <c r="AF44" s="537"/>
      <c r="AG44" s="537"/>
      <c r="AH44" s="537"/>
      <c r="AI44" s="537"/>
      <c r="AJ44" s="537"/>
      <c r="AK44" s="526"/>
      <c r="AL44" s="526"/>
      <c r="AM44" s="526"/>
      <c r="AN44" s="537"/>
      <c r="AO44" s="543"/>
      <c r="AP44" s="546"/>
      <c r="AQ44" s="534"/>
      <c r="AR44" s="574"/>
      <c r="AS44" s="546"/>
      <c r="AT44" s="562"/>
      <c r="AU44" s="526"/>
      <c r="AV44" s="526"/>
      <c r="AW44" s="526"/>
      <c r="AX44" s="526"/>
      <c r="AY44" s="534"/>
      <c r="AZ44" s="460" t="s">
        <v>1416</v>
      </c>
      <c r="BA44" s="499">
        <v>1</v>
      </c>
      <c r="BB44" s="502" t="s">
        <v>1582</v>
      </c>
      <c r="BC44" s="482" t="s">
        <v>127</v>
      </c>
      <c r="BD44" s="503"/>
    </row>
    <row r="45" spans="1:56" ht="111.75" customHeight="1" thickBot="1">
      <c r="A45" s="546"/>
      <c r="B45" s="534"/>
      <c r="C45" s="546"/>
      <c r="D45" s="526"/>
      <c r="E45" s="526"/>
      <c r="F45" s="562"/>
      <c r="G45" s="534"/>
      <c r="H45" s="546"/>
      <c r="I45" s="526"/>
      <c r="J45" s="534"/>
      <c r="K45" s="566"/>
      <c r="L45" s="569"/>
      <c r="M45" s="546"/>
      <c r="N45" s="526"/>
      <c r="O45" s="526"/>
      <c r="P45" s="526"/>
      <c r="Q45" s="526"/>
      <c r="R45" s="526"/>
      <c r="S45" s="526"/>
      <c r="T45" s="526"/>
      <c r="U45" s="526"/>
      <c r="V45" s="526"/>
      <c r="W45" s="526"/>
      <c r="X45" s="526"/>
      <c r="Y45" s="526"/>
      <c r="Z45" s="526"/>
      <c r="AA45" s="537"/>
      <c r="AB45" s="537"/>
      <c r="AC45" s="526"/>
      <c r="AD45" s="537"/>
      <c r="AE45" s="537"/>
      <c r="AF45" s="537"/>
      <c r="AG45" s="537"/>
      <c r="AH45" s="537"/>
      <c r="AI45" s="537"/>
      <c r="AJ45" s="537"/>
      <c r="AK45" s="526"/>
      <c r="AL45" s="526"/>
      <c r="AM45" s="526"/>
      <c r="AN45" s="537"/>
      <c r="AO45" s="543"/>
      <c r="AP45" s="546"/>
      <c r="AQ45" s="534"/>
      <c r="AR45" s="574"/>
      <c r="AS45" s="546"/>
      <c r="AT45" s="562"/>
      <c r="AU45" s="526"/>
      <c r="AV45" s="526"/>
      <c r="AW45" s="526"/>
      <c r="AX45" s="526"/>
      <c r="AY45" s="534"/>
      <c r="AZ45" s="460" t="s">
        <v>1417</v>
      </c>
      <c r="BA45" s="499">
        <v>1</v>
      </c>
      <c r="BB45" s="502" t="s">
        <v>1583</v>
      </c>
      <c r="BC45" s="482" t="s">
        <v>127</v>
      </c>
      <c r="BD45" s="503"/>
    </row>
    <row r="46" spans="1:56" ht="121.5" customHeight="1" thickBot="1">
      <c r="A46" s="546"/>
      <c r="B46" s="534"/>
      <c r="C46" s="546"/>
      <c r="D46" s="526"/>
      <c r="E46" s="526"/>
      <c r="F46" s="562"/>
      <c r="G46" s="534"/>
      <c r="H46" s="546"/>
      <c r="I46" s="526"/>
      <c r="J46" s="534"/>
      <c r="K46" s="566"/>
      <c r="L46" s="569"/>
      <c r="M46" s="546"/>
      <c r="N46" s="526"/>
      <c r="O46" s="526"/>
      <c r="P46" s="526"/>
      <c r="Q46" s="526"/>
      <c r="R46" s="526"/>
      <c r="S46" s="526"/>
      <c r="T46" s="526"/>
      <c r="U46" s="526"/>
      <c r="V46" s="526"/>
      <c r="W46" s="526"/>
      <c r="X46" s="526"/>
      <c r="Y46" s="526"/>
      <c r="Z46" s="526"/>
      <c r="AA46" s="537"/>
      <c r="AB46" s="537"/>
      <c r="AC46" s="526"/>
      <c r="AD46" s="537"/>
      <c r="AE46" s="537"/>
      <c r="AF46" s="537"/>
      <c r="AG46" s="537"/>
      <c r="AH46" s="537"/>
      <c r="AI46" s="537"/>
      <c r="AJ46" s="537"/>
      <c r="AK46" s="526"/>
      <c r="AL46" s="526"/>
      <c r="AM46" s="526"/>
      <c r="AN46" s="537"/>
      <c r="AO46" s="543"/>
      <c r="AP46" s="546"/>
      <c r="AQ46" s="534"/>
      <c r="AR46" s="574"/>
      <c r="AS46" s="546"/>
      <c r="AT46" s="562"/>
      <c r="AU46" s="526"/>
      <c r="AV46" s="526"/>
      <c r="AW46" s="526"/>
      <c r="AX46" s="526"/>
      <c r="AY46" s="534"/>
      <c r="AZ46" s="460" t="s">
        <v>1418</v>
      </c>
      <c r="BA46" s="499">
        <v>1</v>
      </c>
      <c r="BB46" s="502" t="s">
        <v>1584</v>
      </c>
      <c r="BC46" s="482" t="s">
        <v>127</v>
      </c>
      <c r="BD46" s="503"/>
    </row>
    <row r="47" spans="1:56" ht="169.5" customHeight="1" thickBot="1">
      <c r="A47" s="546"/>
      <c r="B47" s="534"/>
      <c r="C47" s="546"/>
      <c r="D47" s="526"/>
      <c r="E47" s="526"/>
      <c r="F47" s="562"/>
      <c r="G47" s="534"/>
      <c r="H47" s="546"/>
      <c r="I47" s="526"/>
      <c r="J47" s="534"/>
      <c r="K47" s="566"/>
      <c r="L47" s="569"/>
      <c r="M47" s="546"/>
      <c r="N47" s="526"/>
      <c r="O47" s="526"/>
      <c r="P47" s="526"/>
      <c r="Q47" s="526"/>
      <c r="R47" s="526"/>
      <c r="S47" s="526"/>
      <c r="T47" s="526"/>
      <c r="U47" s="526"/>
      <c r="V47" s="526"/>
      <c r="W47" s="526"/>
      <c r="X47" s="526"/>
      <c r="Y47" s="526"/>
      <c r="Z47" s="526"/>
      <c r="AA47" s="537"/>
      <c r="AB47" s="537"/>
      <c r="AC47" s="526"/>
      <c r="AD47" s="537"/>
      <c r="AE47" s="537"/>
      <c r="AF47" s="537"/>
      <c r="AG47" s="537"/>
      <c r="AH47" s="537"/>
      <c r="AI47" s="537"/>
      <c r="AJ47" s="537"/>
      <c r="AK47" s="526"/>
      <c r="AL47" s="526"/>
      <c r="AM47" s="526"/>
      <c r="AN47" s="537"/>
      <c r="AO47" s="543"/>
      <c r="AP47" s="546"/>
      <c r="AQ47" s="534"/>
      <c r="AR47" s="574"/>
      <c r="AS47" s="546"/>
      <c r="AT47" s="562"/>
      <c r="AU47" s="526"/>
      <c r="AV47" s="526"/>
      <c r="AW47" s="526"/>
      <c r="AX47" s="526"/>
      <c r="AY47" s="534"/>
      <c r="AZ47" s="460" t="s">
        <v>1419</v>
      </c>
      <c r="BA47" s="499">
        <v>1</v>
      </c>
      <c r="BB47" s="502" t="s">
        <v>1585</v>
      </c>
      <c r="BC47" s="482" t="s">
        <v>127</v>
      </c>
      <c r="BD47" s="504" t="s">
        <v>1586</v>
      </c>
    </row>
    <row r="48" spans="1:56" ht="175.5" customHeight="1" thickBot="1">
      <c r="A48" s="546"/>
      <c r="B48" s="534"/>
      <c r="C48" s="546"/>
      <c r="D48" s="526"/>
      <c r="E48" s="526"/>
      <c r="F48" s="562"/>
      <c r="G48" s="534"/>
      <c r="H48" s="546"/>
      <c r="I48" s="526"/>
      <c r="J48" s="534"/>
      <c r="K48" s="566"/>
      <c r="L48" s="569"/>
      <c r="M48" s="546"/>
      <c r="N48" s="526"/>
      <c r="O48" s="526"/>
      <c r="P48" s="526"/>
      <c r="Q48" s="526"/>
      <c r="R48" s="526"/>
      <c r="S48" s="526"/>
      <c r="T48" s="526"/>
      <c r="U48" s="526"/>
      <c r="V48" s="526"/>
      <c r="W48" s="526"/>
      <c r="X48" s="526"/>
      <c r="Y48" s="526"/>
      <c r="Z48" s="526"/>
      <c r="AA48" s="537"/>
      <c r="AB48" s="537"/>
      <c r="AC48" s="526"/>
      <c r="AD48" s="537"/>
      <c r="AE48" s="537"/>
      <c r="AF48" s="537"/>
      <c r="AG48" s="537"/>
      <c r="AH48" s="537"/>
      <c r="AI48" s="537"/>
      <c r="AJ48" s="537"/>
      <c r="AK48" s="526"/>
      <c r="AL48" s="526"/>
      <c r="AM48" s="526"/>
      <c r="AN48" s="537"/>
      <c r="AO48" s="543"/>
      <c r="AP48" s="546"/>
      <c r="AQ48" s="534"/>
      <c r="AR48" s="574"/>
      <c r="AS48" s="546"/>
      <c r="AT48" s="562"/>
      <c r="AU48" s="526"/>
      <c r="AV48" s="526"/>
      <c r="AW48" s="526"/>
      <c r="AX48" s="526"/>
      <c r="AY48" s="534"/>
      <c r="AZ48" s="460" t="s">
        <v>1420</v>
      </c>
      <c r="BA48" s="499">
        <v>1</v>
      </c>
      <c r="BB48" s="502" t="s">
        <v>1587</v>
      </c>
      <c r="BC48" s="482" t="s">
        <v>127</v>
      </c>
      <c r="BD48" s="503"/>
    </row>
    <row r="49" spans="1:56" ht="143.25" customHeight="1" thickBot="1">
      <c r="A49" s="546"/>
      <c r="B49" s="534"/>
      <c r="C49" s="546"/>
      <c r="D49" s="526"/>
      <c r="E49" s="526"/>
      <c r="F49" s="562"/>
      <c r="G49" s="534"/>
      <c r="H49" s="546"/>
      <c r="I49" s="526"/>
      <c r="J49" s="534"/>
      <c r="K49" s="566"/>
      <c r="L49" s="569"/>
      <c r="M49" s="546"/>
      <c r="N49" s="526"/>
      <c r="O49" s="526"/>
      <c r="P49" s="526"/>
      <c r="Q49" s="526"/>
      <c r="R49" s="526"/>
      <c r="S49" s="526"/>
      <c r="T49" s="526"/>
      <c r="U49" s="526"/>
      <c r="V49" s="526"/>
      <c r="W49" s="526"/>
      <c r="X49" s="526"/>
      <c r="Y49" s="526"/>
      <c r="Z49" s="526"/>
      <c r="AA49" s="537"/>
      <c r="AB49" s="537"/>
      <c r="AC49" s="526"/>
      <c r="AD49" s="537"/>
      <c r="AE49" s="537"/>
      <c r="AF49" s="537"/>
      <c r="AG49" s="537"/>
      <c r="AH49" s="537"/>
      <c r="AI49" s="537"/>
      <c r="AJ49" s="537"/>
      <c r="AK49" s="526"/>
      <c r="AL49" s="526"/>
      <c r="AM49" s="526"/>
      <c r="AN49" s="537"/>
      <c r="AO49" s="543"/>
      <c r="AP49" s="546"/>
      <c r="AQ49" s="534"/>
      <c r="AR49" s="574"/>
      <c r="AS49" s="546"/>
      <c r="AT49" s="562"/>
      <c r="AU49" s="526"/>
      <c r="AV49" s="526"/>
      <c r="AW49" s="526"/>
      <c r="AX49" s="526"/>
      <c r="AY49" s="534"/>
      <c r="AZ49" s="460" t="s">
        <v>1421</v>
      </c>
      <c r="BA49" s="499">
        <v>1</v>
      </c>
      <c r="BB49" s="505" t="s">
        <v>1588</v>
      </c>
      <c r="BC49" s="482" t="s">
        <v>127</v>
      </c>
      <c r="BD49" s="506" t="s">
        <v>1589</v>
      </c>
    </row>
    <row r="50" spans="1:56" ht="191.25" customHeight="1" thickBot="1">
      <c r="A50" s="546"/>
      <c r="B50" s="534"/>
      <c r="C50" s="546"/>
      <c r="D50" s="526"/>
      <c r="E50" s="526"/>
      <c r="F50" s="562"/>
      <c r="G50" s="534"/>
      <c r="H50" s="546"/>
      <c r="I50" s="526"/>
      <c r="J50" s="534"/>
      <c r="K50" s="566"/>
      <c r="L50" s="569"/>
      <c r="M50" s="546"/>
      <c r="N50" s="526"/>
      <c r="O50" s="526"/>
      <c r="P50" s="526"/>
      <c r="Q50" s="526"/>
      <c r="R50" s="526"/>
      <c r="S50" s="526"/>
      <c r="T50" s="526"/>
      <c r="U50" s="526"/>
      <c r="V50" s="526"/>
      <c r="W50" s="526"/>
      <c r="X50" s="526"/>
      <c r="Y50" s="526"/>
      <c r="Z50" s="526"/>
      <c r="AA50" s="537"/>
      <c r="AB50" s="537"/>
      <c r="AC50" s="526"/>
      <c r="AD50" s="537"/>
      <c r="AE50" s="537"/>
      <c r="AF50" s="537"/>
      <c r="AG50" s="537"/>
      <c r="AH50" s="537"/>
      <c r="AI50" s="537"/>
      <c r="AJ50" s="537"/>
      <c r="AK50" s="526"/>
      <c r="AL50" s="526"/>
      <c r="AM50" s="526"/>
      <c r="AN50" s="537"/>
      <c r="AO50" s="543"/>
      <c r="AP50" s="546"/>
      <c r="AQ50" s="534"/>
      <c r="AR50" s="574"/>
      <c r="AS50" s="546"/>
      <c r="AT50" s="562"/>
      <c r="AU50" s="526"/>
      <c r="AV50" s="526"/>
      <c r="AW50" s="526"/>
      <c r="AX50" s="526"/>
      <c r="AY50" s="534"/>
      <c r="AZ50" s="460" t="s">
        <v>1422</v>
      </c>
      <c r="BA50" s="499">
        <v>1</v>
      </c>
      <c r="BB50" s="502" t="s">
        <v>1590</v>
      </c>
      <c r="BC50" s="482" t="s">
        <v>127</v>
      </c>
      <c r="BD50" s="507"/>
    </row>
    <row r="51" spans="1:56" ht="158.25" customHeight="1" thickBot="1">
      <c r="A51" s="546"/>
      <c r="B51" s="534"/>
      <c r="C51" s="546"/>
      <c r="D51" s="526"/>
      <c r="E51" s="526"/>
      <c r="F51" s="562"/>
      <c r="G51" s="534"/>
      <c r="H51" s="546"/>
      <c r="I51" s="526"/>
      <c r="J51" s="534"/>
      <c r="K51" s="566"/>
      <c r="L51" s="569"/>
      <c r="M51" s="546"/>
      <c r="N51" s="526"/>
      <c r="O51" s="526"/>
      <c r="P51" s="526"/>
      <c r="Q51" s="526"/>
      <c r="R51" s="526"/>
      <c r="S51" s="526"/>
      <c r="T51" s="526"/>
      <c r="U51" s="526"/>
      <c r="V51" s="526"/>
      <c r="W51" s="526"/>
      <c r="X51" s="526"/>
      <c r="Y51" s="526"/>
      <c r="Z51" s="526"/>
      <c r="AA51" s="537"/>
      <c r="AB51" s="537"/>
      <c r="AC51" s="526"/>
      <c r="AD51" s="537"/>
      <c r="AE51" s="537"/>
      <c r="AF51" s="537"/>
      <c r="AG51" s="537"/>
      <c r="AH51" s="537"/>
      <c r="AI51" s="537"/>
      <c r="AJ51" s="537"/>
      <c r="AK51" s="526"/>
      <c r="AL51" s="526"/>
      <c r="AM51" s="526"/>
      <c r="AN51" s="537"/>
      <c r="AO51" s="543"/>
      <c r="AP51" s="546"/>
      <c r="AQ51" s="534"/>
      <c r="AR51" s="574"/>
      <c r="AS51" s="546"/>
      <c r="AT51" s="562"/>
      <c r="AU51" s="526"/>
      <c r="AV51" s="526"/>
      <c r="AW51" s="526"/>
      <c r="AX51" s="526"/>
      <c r="AY51" s="534"/>
      <c r="AZ51" s="460" t="s">
        <v>1423</v>
      </c>
      <c r="BA51" s="499">
        <v>1</v>
      </c>
      <c r="BB51" s="502" t="s">
        <v>1591</v>
      </c>
      <c r="BC51" s="482" t="s">
        <v>127</v>
      </c>
      <c r="BD51" s="503"/>
    </row>
    <row r="52" spans="1:56" ht="194.25" customHeight="1" thickBot="1">
      <c r="A52" s="547"/>
      <c r="B52" s="535"/>
      <c r="C52" s="547"/>
      <c r="D52" s="527"/>
      <c r="E52" s="527"/>
      <c r="F52" s="563"/>
      <c r="G52" s="535"/>
      <c r="H52" s="547"/>
      <c r="I52" s="527"/>
      <c r="J52" s="535"/>
      <c r="K52" s="567"/>
      <c r="L52" s="570"/>
      <c r="M52" s="547"/>
      <c r="N52" s="527"/>
      <c r="O52" s="530"/>
      <c r="P52" s="527"/>
      <c r="Q52" s="530"/>
      <c r="R52" s="527"/>
      <c r="S52" s="530"/>
      <c r="T52" s="527"/>
      <c r="U52" s="530"/>
      <c r="V52" s="527"/>
      <c r="W52" s="530"/>
      <c r="X52" s="527"/>
      <c r="Y52" s="530"/>
      <c r="Z52" s="527"/>
      <c r="AA52" s="538"/>
      <c r="AB52" s="538"/>
      <c r="AC52" s="530"/>
      <c r="AD52" s="538"/>
      <c r="AE52" s="538"/>
      <c r="AF52" s="538"/>
      <c r="AG52" s="538"/>
      <c r="AH52" s="538"/>
      <c r="AI52" s="538"/>
      <c r="AJ52" s="538"/>
      <c r="AK52" s="530"/>
      <c r="AL52" s="530"/>
      <c r="AM52" s="527"/>
      <c r="AN52" s="538"/>
      <c r="AO52" s="544"/>
      <c r="AP52" s="547"/>
      <c r="AQ52" s="535"/>
      <c r="AR52" s="575"/>
      <c r="AS52" s="547"/>
      <c r="AT52" s="563"/>
      <c r="AU52" s="527"/>
      <c r="AV52" s="527"/>
      <c r="AW52" s="527"/>
      <c r="AX52" s="527"/>
      <c r="AY52" s="535"/>
      <c r="AZ52" s="508" t="s">
        <v>1424</v>
      </c>
      <c r="BA52" s="499">
        <v>1</v>
      </c>
      <c r="BB52" s="509" t="s">
        <v>1592</v>
      </c>
      <c r="BC52" s="482" t="s">
        <v>127</v>
      </c>
      <c r="BD52" s="510"/>
    </row>
    <row r="53" spans="1:56" ht="139.5" customHeight="1" thickBot="1">
      <c r="A53" s="291" t="s">
        <v>732</v>
      </c>
      <c r="B53" s="367"/>
      <c r="C53" s="291" t="s">
        <v>197</v>
      </c>
      <c r="D53" s="292" t="s">
        <v>1033</v>
      </c>
      <c r="E53" s="292" t="s">
        <v>78</v>
      </c>
      <c r="F53" s="293" t="s">
        <v>1034</v>
      </c>
      <c r="G53" s="367" t="s">
        <v>1035</v>
      </c>
      <c r="H53" s="294">
        <v>1</v>
      </c>
      <c r="I53" s="292">
        <v>2</v>
      </c>
      <c r="J53" s="368" t="str">
        <f>IF(E53="8. Corrupción",IF(OR(AND(H53=1,I53=5),AND(H53=2,I53=5),AND(H53=3,I53=4),(H53+I53&gt;=8)),"Extrema",IF(OR(AND(H53=1,I53=4),AND(H53=2,I53=4),AND(H53=4,I53=3),AND(H53=3,I53=3)),"Alta",IF(OR(AND(H53=1,I53=3),AND(H53=2,I53=3)),"Moderada","No aplica para Corrupción"))),IF(H53+I53=0,"",IF(OR(AND(H53=3,I53=4),(AND(H53=2,I53=5)),(AND(H53=1,I53=5))),"Extrema",IF(OR(AND(H53=3,I53=1),(AND(H53=2,I53=2))),"Baja",IF(OR(AND(H53=4,I53=1),AND(H53=3,I53=2),AND(H53=2,I53=3),AND(H53=1,I53=3)),"Moderada",IF(H53+I53&gt;=8,"Extrema",IF(H53+I53&lt;4,"Baja",IF(H53+I53&gt;=6,"Alta","Alta"))))))))</f>
        <v>Baja</v>
      </c>
      <c r="K53" s="369" t="s">
        <v>98</v>
      </c>
      <c r="L53" s="370" t="s">
        <v>1036</v>
      </c>
      <c r="M53" s="371" t="s">
        <v>509</v>
      </c>
      <c r="N53" s="372">
        <f t="shared" si="0"/>
        <v>15</v>
      </c>
      <c r="O53" s="288" t="s">
        <v>289</v>
      </c>
      <c r="P53" s="372">
        <f>IF(O53="Adecuado",15,0)</f>
        <v>15</v>
      </c>
      <c r="Q53" s="288" t="s">
        <v>291</v>
      </c>
      <c r="R53" s="372">
        <f>IF(Q53="Oportuna",15,0)</f>
        <v>15</v>
      </c>
      <c r="S53" s="288" t="s">
        <v>303</v>
      </c>
      <c r="T53" s="372">
        <f>IF(S53="Prevenir",15,IF(S53="Detectar",10,0))</f>
        <v>15</v>
      </c>
      <c r="U53" s="288" t="s">
        <v>295</v>
      </c>
      <c r="V53" s="372">
        <f>IF(U53="Confiable",15,0)</f>
        <v>15</v>
      </c>
      <c r="W53" s="288" t="s">
        <v>297</v>
      </c>
      <c r="X53" s="372">
        <f>IF(W53="Se investigan y resuelven oportunamente",15,0)</f>
        <v>15</v>
      </c>
      <c r="Y53" s="288" t="s">
        <v>299</v>
      </c>
      <c r="Z53" s="372">
        <f t="shared" ref="Z53" si="48">IF(Y53="Completa",10,IF(Y53="incompleta",5,0))</f>
        <v>10</v>
      </c>
      <c r="AA53" s="373">
        <f t="shared" ref="AA53" si="49">N53+P53+R53+T53+V53+X53+Z53</f>
        <v>100</v>
      </c>
      <c r="AB53" s="374" t="str">
        <f t="shared" si="6"/>
        <v>Fuerte</v>
      </c>
      <c r="AC53" s="277" t="s">
        <v>1209</v>
      </c>
      <c r="AD53" s="374" t="str">
        <f>IF(AC53="Siempre se ejecuta","Fuerte",IF(AC53="Algunas veces","Moderado",IF(AC53="no se ejecuta","Débil","")))</f>
        <v>Fuerte</v>
      </c>
      <c r="AE53" s="374" t="str">
        <f t="shared" ref="AE53" si="50">AB53&amp;AD53</f>
        <v>FuerteFuerte</v>
      </c>
      <c r="AF53" s="374" t="str">
        <f>IFERROR(VLOOKUP(AE53,PARAMETROS!$BH$2:$BJ$10,3,FALSE),"")</f>
        <v>Fuerte</v>
      </c>
      <c r="AG53" s="374">
        <f t="shared" ref="AG53" si="51">IF(AF53="fuerte",100,IF(AF53="Moderado",50,IF(AF53="débil",0,"")))</f>
        <v>100</v>
      </c>
      <c r="AH53" s="374" t="str">
        <f>IFERROR(VLOOKUP(AE53,PARAMETROS!$BH$2:$BJ$10,2,FALSE),"")</f>
        <v>No</v>
      </c>
      <c r="AI53" s="384">
        <f>IFERROR(AVERAGE(AG53:AG53),0)</f>
        <v>100</v>
      </c>
      <c r="AJ53" s="374" t="str">
        <f>IF(AI53&gt;=100,"Fuerte",IF(AI53&gt;=50,"Moderado",IF(AI53&gt;=0,"Débil","")))</f>
        <v>Fuerte</v>
      </c>
      <c r="AK53" s="277" t="s">
        <v>1210</v>
      </c>
      <c r="AL53" s="277" t="s">
        <v>559</v>
      </c>
      <c r="AM53" s="300" t="str">
        <f>+AJ53&amp;AK53&amp;AL53</f>
        <v>FuerteDirectamenteIndirectamente</v>
      </c>
      <c r="AN53" s="377">
        <f>IFERROR(VLOOKUP(AM53,PARAMETROS!$BD$1:$BG$9,2,FALSE),0)</f>
        <v>2</v>
      </c>
      <c r="AO53" s="378">
        <f>IF(E53&lt;&gt;"8. Corrupción",IFERROR(VLOOKUP(AM53,PARAMETROS!$BD$1:$BG$9,3,FALSE),0),0)</f>
        <v>1</v>
      </c>
      <c r="AP53" s="379">
        <f>IF(H53 ="",0,IF(H53-AN53&lt;=0,1,H53-AN53))</f>
        <v>1</v>
      </c>
      <c r="AQ53" s="380">
        <f t="shared" ref="AQ53" si="52">IF(E53&lt;&gt;"8. Corrupción",IF(I53="",0,IF(I53-AO53=0,1,I53-AO53)),I53)</f>
        <v>1</v>
      </c>
      <c r="AR53" s="381" t="str">
        <f t="shared" ref="AR53" si="53">IF(E53="8. Corrupción",IF(OR(AND(AP53=1,AQ53=5),AND(AP53=2,AQ53=5),AND(AP53=3,AQ53=4),(AP53+AQ53&gt;=8)),"Extrema",IF(OR(AND(AP53=1,AQ53=4),AND(AP53=2,AQ53=4),AND(AP53=4,AQ53=3),AND(AP53=3,AQ53=3)),"Alta",IF(OR(AND(AP53=1,AQ53=3),AND(AP53=2,AQ53=3)),"Moderada","No aplica para Corrupción"))),IF(AP53+AQ53=0,"",IF(OR(AND(AP53=3,AQ53=4),(AND(AP53=2,AQ53=5)),(AND(AP53=1,AQ53=5))),"Extrema",IF(OR(AND(AP53=3,AQ53=1),(AND(AP53=2,AQ53=2))),"Baja",IF(OR(AND(AP53=4,AQ53=1),AND(AP53=3,AQ53=2),AND(AP53=2,AQ53=3),AND(AP53=1,AQ53=3)),"Moderada",IF(AP53+AQ53&gt;=8,"Extrema",IF(AP53+AQ53&lt;4,"Baja",IF(AP53+AQ53&gt;=6,"Alta","Alta"))))))))</f>
        <v>Baja</v>
      </c>
      <c r="AS53" s="291" t="s">
        <v>202</v>
      </c>
      <c r="AT53" s="382" t="s">
        <v>1037</v>
      </c>
      <c r="AU53" s="292" t="s">
        <v>1038</v>
      </c>
      <c r="AV53" s="292" t="s">
        <v>1039</v>
      </c>
      <c r="AW53" s="292" t="s">
        <v>1040</v>
      </c>
      <c r="AX53" s="306">
        <v>43556</v>
      </c>
      <c r="AY53" s="383">
        <v>43646</v>
      </c>
      <c r="AZ53" s="511" t="s">
        <v>1425</v>
      </c>
      <c r="BA53" s="512">
        <v>0.3</v>
      </c>
      <c r="BB53" s="511" t="s">
        <v>1593</v>
      </c>
      <c r="BC53" s="513"/>
      <c r="BD53" s="498"/>
    </row>
    <row r="54" spans="1:56" ht="285.75" customHeight="1">
      <c r="A54" s="559"/>
      <c r="B54" s="553" t="s">
        <v>71</v>
      </c>
      <c r="C54" s="559" t="s">
        <v>197</v>
      </c>
      <c r="D54" s="560" t="s">
        <v>1041</v>
      </c>
      <c r="E54" s="560" t="s">
        <v>79</v>
      </c>
      <c r="F54" s="561" t="s">
        <v>1042</v>
      </c>
      <c r="G54" s="553" t="s">
        <v>1043</v>
      </c>
      <c r="H54" s="559">
        <v>3</v>
      </c>
      <c r="I54" s="560">
        <v>4</v>
      </c>
      <c r="J54" s="564" t="str">
        <f>IF(E54="8. Corrupción",IF(OR(AND(H54=1,I54=5),AND(H54=2,I54=5),AND(H54=3,I54=4),(H54+I54&gt;=8)),"Extrema",IF(OR(AND(H54=1,I54=4),AND(H54=2,I54=4),AND(H54=4,I54=3),AND(H54=3,I54=3)),"Alta",IF(OR(AND(H54=1,I54=3),AND(H54=2,I54=3)),"Moderada","No aplica para Corrupción"))),IF(H54+I54=0,"",IF(OR(AND(H54=3,I54=4),(AND(H54=2,I54=5)),(AND(H54=1,I54=5))),"Extrema",IF(OR(AND(H54=3,I54=1),(AND(H54=2,I54=2))),"Baja",IF(OR(AND(H54=4,I54=1),AND(H54=3,I54=2),AND(H54=2,I54=3),AND(H54=1,I54=3)),"Moderada",IF(H54+I54&gt;=8,"Extrema",IF(H54+I54&lt;4,"Baja",IF(H54+I54&gt;=6,"Alta","Alta"))))))))</f>
        <v>Extrema</v>
      </c>
      <c r="K54" s="565" t="s">
        <v>88</v>
      </c>
      <c r="L54" s="568" t="s">
        <v>1379</v>
      </c>
      <c r="M54" s="545" t="s">
        <v>509</v>
      </c>
      <c r="N54" s="548">
        <f>IF(M54="Asignado",15,0)</f>
        <v>15</v>
      </c>
      <c r="O54" s="549" t="s">
        <v>289</v>
      </c>
      <c r="P54" s="548">
        <f>IF(O54="Adecuado",15,0)</f>
        <v>15</v>
      </c>
      <c r="Q54" s="549" t="s">
        <v>291</v>
      </c>
      <c r="R54" s="548">
        <f>IF(Q54="Oportuna",15,0)</f>
        <v>15</v>
      </c>
      <c r="S54" s="549" t="s">
        <v>303</v>
      </c>
      <c r="T54" s="548">
        <f>IF(S54="Prevenir",15,IF(S54="Detectar",10,0))</f>
        <v>15</v>
      </c>
      <c r="U54" s="549" t="s">
        <v>295</v>
      </c>
      <c r="V54" s="548">
        <f>IF(U54="Confiable",15,0)</f>
        <v>15</v>
      </c>
      <c r="W54" s="549" t="s">
        <v>297</v>
      </c>
      <c r="X54" s="548">
        <f>IF(W54="Se investigan y resuelven oportunamente",15,0)</f>
        <v>15</v>
      </c>
      <c r="Y54" s="549" t="s">
        <v>299</v>
      </c>
      <c r="Z54" s="548">
        <f>IF(Y54="Completa",10,IF(Y54="incompleta",5,0))</f>
        <v>10</v>
      </c>
      <c r="AA54" s="550">
        <f>N54+P54+R54+T54+V54+X54+Z54</f>
        <v>100</v>
      </c>
      <c r="AB54" s="525" t="str">
        <f>IF(AA54&gt;=96,"Fuerte",IF(AA54&gt;=86,"Moderado",IF(AA54&gt;=0,"Débil","")))</f>
        <v>Fuerte</v>
      </c>
      <c r="AC54" s="529" t="s">
        <v>1209</v>
      </c>
      <c r="AD54" s="525" t="str">
        <f>IF(AC54="Siempre se ejecuta","Fuerte",IF(AC54="Algunas veces","Moderado",IF(AC54="no se ejecuta","Débil","")))</f>
        <v>Fuerte</v>
      </c>
      <c r="AE54" s="525" t="str">
        <f>AB54&amp;AD54</f>
        <v>FuerteFuerte</v>
      </c>
      <c r="AF54" s="525" t="str">
        <f>IFERROR(VLOOKUP(AE54,PARAMETROS!$BH$2:$BJ$10,3,FALSE),"")</f>
        <v>Fuerte</v>
      </c>
      <c r="AG54" s="525">
        <f>IF(AF54="fuerte",100,IF(AF54="Moderado",50,IF(AF54="débil",0,"")))</f>
        <v>100</v>
      </c>
      <c r="AH54" s="525" t="str">
        <f>IFERROR(VLOOKUP(AE54,PARAMETROS!$BH$2:$BJ$10,2,FALSE),"")</f>
        <v>No</v>
      </c>
      <c r="AI54" s="528">
        <f>IFERROR(AVERAGE(AG54:AG54),0)</f>
        <v>100</v>
      </c>
      <c r="AJ54" s="525" t="str">
        <f>IF(AI54&gt;=100,"Fuerte",IF(AI54&gt;=50,"Moderado",IF(AI54&gt;=0,"Débil","")))</f>
        <v>Fuerte</v>
      </c>
      <c r="AK54" s="529" t="s">
        <v>1210</v>
      </c>
      <c r="AL54" s="529" t="s">
        <v>1305</v>
      </c>
      <c r="AM54" s="531" t="str">
        <f>+AJ54&amp;AK54&amp;AL54</f>
        <v>FuerteDirectamenteNo disminuye</v>
      </c>
      <c r="AN54" s="532">
        <f>IFERROR(VLOOKUP(AM54,PARAMETROS!$BD$1:$BG$9,2,FALSE),0)</f>
        <v>2</v>
      </c>
      <c r="AO54" s="533">
        <f>IF(E54&lt;&gt;"8. Corrupción",IFERROR(VLOOKUP(AM54,PARAMETROS!$BD$1:$BG$9,3,FALSE),0),0)</f>
        <v>0</v>
      </c>
      <c r="AP54" s="571">
        <f>IF(H54 ="",0,IF(H54-AN54&lt;=0,1,H54-AN54))</f>
        <v>1</v>
      </c>
      <c r="AQ54" s="572">
        <f>IF(E54&lt;&gt;"8. Corrupción",IF(I54="",0,IF(I54-AO54=0,1,I54-AO54)),I54)</f>
        <v>4</v>
      </c>
      <c r="AR54" s="573" t="str">
        <f>IF(E54="8. Corrupción",IF(OR(AND(AP54=1,AQ54=5),AND(AP54=2,AQ54=5),AND(AP54=3,AQ54=4),(AP54+AQ54&gt;=8)),"Extrema",IF(OR(AND(AP54=1,AQ54=4),AND(AP54=2,AQ54=4),AND(AP54=4,AQ54=3),AND(AP54=3,AQ54=3)),"Alta",IF(OR(AND(AP54=1,AQ54=3),AND(AP54=2,AQ54=3)),"Moderada","No aplica para Corrupción"))),IF(AP54+AQ54=0,"",IF(OR(AND(AP54=3,AQ54=4),(AND(AP54=2,AQ54=5)),(AND(AP54=1,AQ54=5))),"Extrema",IF(OR(AND(AP54=3,AQ54=1),(AND(AP54=2,AQ54=2))),"Baja",IF(OR(AND(AP54=4,AQ54=1),AND(AP54=3,AQ54=2),AND(AP54=2,AQ54=3),AND(AP54=1,AQ54=3)),"Moderada",IF(AP54+AQ54&gt;=8,"Extrema",IF(AP54+AQ54&lt;4,"Baja",IF(AP54+AQ54&gt;=6,"Alta","Alta"))))))))</f>
        <v>Alta</v>
      </c>
      <c r="AS54" s="559" t="s">
        <v>203</v>
      </c>
      <c r="AT54" s="576" t="s">
        <v>1044</v>
      </c>
      <c r="AU54" s="560" t="s">
        <v>1392</v>
      </c>
      <c r="AV54" s="560" t="s">
        <v>1032</v>
      </c>
      <c r="AW54" s="560" t="s">
        <v>1045</v>
      </c>
      <c r="AX54" s="579">
        <v>43467</v>
      </c>
      <c r="AY54" s="580">
        <v>43830</v>
      </c>
      <c r="AZ54" s="458" t="s">
        <v>1426</v>
      </c>
      <c r="BA54" s="499">
        <v>1</v>
      </c>
      <c r="BB54" s="514" t="s">
        <v>1427</v>
      </c>
      <c r="BC54" s="482"/>
      <c r="BD54" s="515"/>
    </row>
    <row r="55" spans="1:56" ht="139.5" customHeight="1">
      <c r="A55" s="546"/>
      <c r="B55" s="534"/>
      <c r="C55" s="546"/>
      <c r="D55" s="526"/>
      <c r="E55" s="526"/>
      <c r="F55" s="562"/>
      <c r="G55" s="534"/>
      <c r="H55" s="546"/>
      <c r="I55" s="526"/>
      <c r="J55" s="534"/>
      <c r="K55" s="566"/>
      <c r="L55" s="569"/>
      <c r="M55" s="54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34"/>
      <c r="AP55" s="546"/>
      <c r="AQ55" s="534"/>
      <c r="AR55" s="574"/>
      <c r="AS55" s="546"/>
      <c r="AT55" s="577"/>
      <c r="AU55" s="526"/>
      <c r="AV55" s="526"/>
      <c r="AW55" s="526"/>
      <c r="AX55" s="526"/>
      <c r="AY55" s="534"/>
      <c r="AZ55" s="460" t="s">
        <v>1428</v>
      </c>
      <c r="BA55" s="499">
        <v>1</v>
      </c>
      <c r="BB55" s="483"/>
      <c r="BC55" s="483"/>
      <c r="BD55" s="516"/>
    </row>
    <row r="56" spans="1:56" ht="139.5" customHeight="1">
      <c r="A56" s="546"/>
      <c r="B56" s="534"/>
      <c r="C56" s="546"/>
      <c r="D56" s="526"/>
      <c r="E56" s="526"/>
      <c r="F56" s="562"/>
      <c r="G56" s="534"/>
      <c r="H56" s="546"/>
      <c r="I56" s="526"/>
      <c r="J56" s="534"/>
      <c r="K56" s="566"/>
      <c r="L56" s="569"/>
      <c r="M56" s="54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34"/>
      <c r="AP56" s="546"/>
      <c r="AQ56" s="534"/>
      <c r="AR56" s="574"/>
      <c r="AS56" s="546"/>
      <c r="AT56" s="577"/>
      <c r="AU56" s="526"/>
      <c r="AV56" s="526"/>
      <c r="AW56" s="526"/>
      <c r="AX56" s="526"/>
      <c r="AY56" s="534"/>
      <c r="AZ56" s="460" t="s">
        <v>1398</v>
      </c>
      <c r="BA56" s="499">
        <v>0</v>
      </c>
      <c r="BB56" s="486" t="s">
        <v>1429</v>
      </c>
      <c r="BC56" s="483"/>
      <c r="BD56" s="516"/>
    </row>
    <row r="57" spans="1:56" ht="139.5" customHeight="1">
      <c r="A57" s="546"/>
      <c r="B57" s="534"/>
      <c r="C57" s="546"/>
      <c r="D57" s="526"/>
      <c r="E57" s="526"/>
      <c r="F57" s="562"/>
      <c r="G57" s="534"/>
      <c r="H57" s="546"/>
      <c r="I57" s="526"/>
      <c r="J57" s="534"/>
      <c r="K57" s="566"/>
      <c r="L57" s="569"/>
      <c r="M57" s="54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34"/>
      <c r="AP57" s="546"/>
      <c r="AQ57" s="534"/>
      <c r="AR57" s="574"/>
      <c r="AS57" s="546"/>
      <c r="AT57" s="577"/>
      <c r="AU57" s="526"/>
      <c r="AV57" s="526"/>
      <c r="AW57" s="526"/>
      <c r="AX57" s="526"/>
      <c r="AY57" s="534"/>
      <c r="AZ57" s="460" t="s">
        <v>1430</v>
      </c>
      <c r="BA57" s="499">
        <v>1</v>
      </c>
      <c r="BB57" s="483"/>
      <c r="BC57" s="483"/>
      <c r="BD57" s="516"/>
    </row>
    <row r="58" spans="1:56" ht="139.5" customHeight="1">
      <c r="A58" s="546"/>
      <c r="B58" s="534"/>
      <c r="C58" s="546"/>
      <c r="D58" s="526"/>
      <c r="E58" s="526"/>
      <c r="F58" s="562"/>
      <c r="G58" s="534"/>
      <c r="H58" s="546"/>
      <c r="I58" s="526"/>
      <c r="J58" s="534"/>
      <c r="K58" s="566"/>
      <c r="L58" s="569"/>
      <c r="M58" s="54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34"/>
      <c r="AP58" s="546"/>
      <c r="AQ58" s="534"/>
      <c r="AR58" s="574"/>
      <c r="AS58" s="546"/>
      <c r="AT58" s="577"/>
      <c r="AU58" s="526"/>
      <c r="AV58" s="526"/>
      <c r="AW58" s="526"/>
      <c r="AX58" s="526"/>
      <c r="AY58" s="534"/>
      <c r="AZ58" s="460" t="s">
        <v>1431</v>
      </c>
      <c r="BA58" s="499">
        <v>1</v>
      </c>
      <c r="BB58" s="483"/>
      <c r="BC58" s="483"/>
      <c r="BD58" s="516"/>
    </row>
    <row r="59" spans="1:56" ht="174.75" customHeight="1">
      <c r="A59" s="546"/>
      <c r="B59" s="534"/>
      <c r="C59" s="546"/>
      <c r="D59" s="526"/>
      <c r="E59" s="526"/>
      <c r="F59" s="562"/>
      <c r="G59" s="534"/>
      <c r="H59" s="546"/>
      <c r="I59" s="526"/>
      <c r="J59" s="534"/>
      <c r="K59" s="566"/>
      <c r="L59" s="569"/>
      <c r="M59" s="54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34"/>
      <c r="AP59" s="546"/>
      <c r="AQ59" s="534"/>
      <c r="AR59" s="574"/>
      <c r="AS59" s="546"/>
      <c r="AT59" s="577"/>
      <c r="AU59" s="526"/>
      <c r="AV59" s="526"/>
      <c r="AW59" s="526"/>
      <c r="AX59" s="526"/>
      <c r="AY59" s="534"/>
      <c r="AZ59" s="460" t="s">
        <v>1432</v>
      </c>
      <c r="BA59" s="499">
        <v>1</v>
      </c>
      <c r="BB59" s="483"/>
      <c r="BC59" s="483"/>
      <c r="BD59" s="503" t="s">
        <v>1433</v>
      </c>
    </row>
    <row r="60" spans="1:56" ht="165.75" customHeight="1">
      <c r="A60" s="546"/>
      <c r="B60" s="534"/>
      <c r="C60" s="546"/>
      <c r="D60" s="526"/>
      <c r="E60" s="526"/>
      <c r="F60" s="562"/>
      <c r="G60" s="534"/>
      <c r="H60" s="546"/>
      <c r="I60" s="526"/>
      <c r="J60" s="534"/>
      <c r="K60" s="566"/>
      <c r="L60" s="569"/>
      <c r="M60" s="54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34"/>
      <c r="AP60" s="546"/>
      <c r="AQ60" s="534"/>
      <c r="AR60" s="574"/>
      <c r="AS60" s="546"/>
      <c r="AT60" s="577"/>
      <c r="AU60" s="526"/>
      <c r="AV60" s="526"/>
      <c r="AW60" s="526"/>
      <c r="AX60" s="526"/>
      <c r="AY60" s="534"/>
      <c r="AZ60" s="460" t="s">
        <v>1434</v>
      </c>
      <c r="BA60" s="499">
        <v>1</v>
      </c>
      <c r="BB60" s="483"/>
      <c r="BC60" s="483"/>
      <c r="BD60" s="503" t="s">
        <v>1435</v>
      </c>
    </row>
    <row r="61" spans="1:56" ht="139.5" customHeight="1">
      <c r="A61" s="546"/>
      <c r="B61" s="534"/>
      <c r="C61" s="546"/>
      <c r="D61" s="526"/>
      <c r="E61" s="526"/>
      <c r="F61" s="562"/>
      <c r="G61" s="534"/>
      <c r="H61" s="546"/>
      <c r="I61" s="526"/>
      <c r="J61" s="534"/>
      <c r="K61" s="566"/>
      <c r="L61" s="569"/>
      <c r="M61" s="54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534"/>
      <c r="AP61" s="546"/>
      <c r="AQ61" s="534"/>
      <c r="AR61" s="574"/>
      <c r="AS61" s="546"/>
      <c r="AT61" s="577"/>
      <c r="AU61" s="526"/>
      <c r="AV61" s="526"/>
      <c r="AW61" s="526"/>
      <c r="AX61" s="526"/>
      <c r="AY61" s="534"/>
      <c r="AZ61" s="460" t="s">
        <v>1436</v>
      </c>
      <c r="BA61" s="499">
        <v>1</v>
      </c>
      <c r="BB61" s="483"/>
      <c r="BC61" s="483"/>
      <c r="BD61" s="516"/>
    </row>
    <row r="62" spans="1:56" ht="197.25" customHeight="1">
      <c r="A62" s="546"/>
      <c r="B62" s="534"/>
      <c r="C62" s="546"/>
      <c r="D62" s="526"/>
      <c r="E62" s="526"/>
      <c r="F62" s="562"/>
      <c r="G62" s="534"/>
      <c r="H62" s="546"/>
      <c r="I62" s="526"/>
      <c r="J62" s="534"/>
      <c r="K62" s="566"/>
      <c r="L62" s="569"/>
      <c r="M62" s="54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34"/>
      <c r="AP62" s="546"/>
      <c r="AQ62" s="534"/>
      <c r="AR62" s="574"/>
      <c r="AS62" s="546"/>
      <c r="AT62" s="577"/>
      <c r="AU62" s="526"/>
      <c r="AV62" s="526"/>
      <c r="AW62" s="526"/>
      <c r="AX62" s="526"/>
      <c r="AY62" s="534"/>
      <c r="AZ62" s="460" t="s">
        <v>1437</v>
      </c>
      <c r="BA62" s="499">
        <v>1</v>
      </c>
      <c r="BB62" s="486" t="s">
        <v>1438</v>
      </c>
      <c r="BC62" s="483"/>
      <c r="BD62" s="516"/>
    </row>
    <row r="63" spans="1:56" ht="139.5" customHeight="1">
      <c r="A63" s="546"/>
      <c r="B63" s="534"/>
      <c r="C63" s="546"/>
      <c r="D63" s="526"/>
      <c r="E63" s="526"/>
      <c r="F63" s="562"/>
      <c r="G63" s="534"/>
      <c r="H63" s="546"/>
      <c r="I63" s="526"/>
      <c r="J63" s="534"/>
      <c r="K63" s="566"/>
      <c r="L63" s="569"/>
      <c r="M63" s="54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34"/>
      <c r="AP63" s="546"/>
      <c r="AQ63" s="534"/>
      <c r="AR63" s="574"/>
      <c r="AS63" s="546"/>
      <c r="AT63" s="577"/>
      <c r="AU63" s="526"/>
      <c r="AV63" s="526"/>
      <c r="AW63" s="526"/>
      <c r="AX63" s="526"/>
      <c r="AY63" s="534"/>
      <c r="AZ63" s="460" t="s">
        <v>1439</v>
      </c>
      <c r="BA63" s="499">
        <v>1</v>
      </c>
      <c r="BB63" s="483"/>
      <c r="BC63" s="483"/>
      <c r="BD63" s="503" t="s">
        <v>1440</v>
      </c>
    </row>
    <row r="64" spans="1:56" ht="139.5" customHeight="1">
      <c r="A64" s="546"/>
      <c r="B64" s="534"/>
      <c r="C64" s="546"/>
      <c r="D64" s="526"/>
      <c r="E64" s="526"/>
      <c r="F64" s="562"/>
      <c r="G64" s="534"/>
      <c r="H64" s="546"/>
      <c r="I64" s="526"/>
      <c r="J64" s="534"/>
      <c r="K64" s="566"/>
      <c r="L64" s="569"/>
      <c r="M64" s="54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34"/>
      <c r="AP64" s="546"/>
      <c r="AQ64" s="534"/>
      <c r="AR64" s="574"/>
      <c r="AS64" s="546"/>
      <c r="AT64" s="577"/>
      <c r="AU64" s="526"/>
      <c r="AV64" s="526"/>
      <c r="AW64" s="526"/>
      <c r="AX64" s="526"/>
      <c r="AY64" s="534"/>
      <c r="AZ64" s="460" t="s">
        <v>1441</v>
      </c>
      <c r="BA64" s="499">
        <v>1</v>
      </c>
      <c r="BB64" s="483"/>
      <c r="BC64" s="483"/>
      <c r="BD64" s="516"/>
    </row>
    <row r="65" spans="1:56" ht="139.5" customHeight="1">
      <c r="A65" s="546"/>
      <c r="B65" s="534"/>
      <c r="C65" s="546"/>
      <c r="D65" s="526"/>
      <c r="E65" s="526"/>
      <c r="F65" s="562"/>
      <c r="G65" s="534"/>
      <c r="H65" s="546"/>
      <c r="I65" s="526"/>
      <c r="J65" s="534"/>
      <c r="K65" s="566"/>
      <c r="L65" s="569"/>
      <c r="M65" s="54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34"/>
      <c r="AP65" s="546"/>
      <c r="AQ65" s="534"/>
      <c r="AR65" s="574"/>
      <c r="AS65" s="546"/>
      <c r="AT65" s="577"/>
      <c r="AU65" s="526"/>
      <c r="AV65" s="526"/>
      <c r="AW65" s="526"/>
      <c r="AX65" s="526"/>
      <c r="AY65" s="534"/>
      <c r="AZ65" s="460" t="s">
        <v>1442</v>
      </c>
      <c r="BA65" s="499">
        <v>1</v>
      </c>
      <c r="BB65" s="483"/>
      <c r="BC65" s="483"/>
      <c r="BD65" s="503" t="s">
        <v>1443</v>
      </c>
    </row>
    <row r="66" spans="1:56" ht="174.75" customHeight="1">
      <c r="A66" s="546"/>
      <c r="B66" s="534"/>
      <c r="C66" s="546"/>
      <c r="D66" s="526"/>
      <c r="E66" s="526"/>
      <c r="F66" s="562"/>
      <c r="G66" s="534"/>
      <c r="H66" s="546"/>
      <c r="I66" s="526"/>
      <c r="J66" s="534"/>
      <c r="K66" s="566"/>
      <c r="L66" s="569"/>
      <c r="M66" s="54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c r="AO66" s="534"/>
      <c r="AP66" s="546"/>
      <c r="AQ66" s="534"/>
      <c r="AR66" s="574"/>
      <c r="AS66" s="546"/>
      <c r="AT66" s="577"/>
      <c r="AU66" s="526"/>
      <c r="AV66" s="526"/>
      <c r="AW66" s="526"/>
      <c r="AX66" s="526"/>
      <c r="AY66" s="534"/>
      <c r="AZ66" s="460" t="s">
        <v>1444</v>
      </c>
      <c r="BA66" s="499">
        <v>1</v>
      </c>
      <c r="BB66" s="483" t="s">
        <v>1445</v>
      </c>
      <c r="BC66" s="483"/>
      <c r="BD66" s="503" t="s">
        <v>1446</v>
      </c>
    </row>
    <row r="67" spans="1:56" ht="139.5" customHeight="1">
      <c r="A67" s="546"/>
      <c r="B67" s="534"/>
      <c r="C67" s="546"/>
      <c r="D67" s="526"/>
      <c r="E67" s="526"/>
      <c r="F67" s="562"/>
      <c r="G67" s="534"/>
      <c r="H67" s="546"/>
      <c r="I67" s="526"/>
      <c r="J67" s="534"/>
      <c r="K67" s="566"/>
      <c r="L67" s="569"/>
      <c r="M67" s="54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34"/>
      <c r="AP67" s="546"/>
      <c r="AQ67" s="534"/>
      <c r="AR67" s="574"/>
      <c r="AS67" s="546"/>
      <c r="AT67" s="577"/>
      <c r="AU67" s="526"/>
      <c r="AV67" s="526"/>
      <c r="AW67" s="526"/>
      <c r="AX67" s="526"/>
      <c r="AY67" s="534"/>
      <c r="AZ67" s="460" t="s">
        <v>1447</v>
      </c>
      <c r="BA67" s="499">
        <v>1</v>
      </c>
      <c r="BB67" s="483"/>
      <c r="BC67" s="483"/>
      <c r="BD67" s="503" t="s">
        <v>1448</v>
      </c>
    </row>
    <row r="68" spans="1:56" ht="286.5" customHeight="1" thickBot="1">
      <c r="A68" s="547"/>
      <c r="B68" s="535"/>
      <c r="C68" s="547"/>
      <c r="D68" s="527"/>
      <c r="E68" s="527"/>
      <c r="F68" s="563"/>
      <c r="G68" s="535"/>
      <c r="H68" s="547"/>
      <c r="I68" s="527"/>
      <c r="J68" s="535"/>
      <c r="K68" s="567"/>
      <c r="L68" s="570"/>
      <c r="M68" s="547"/>
      <c r="N68" s="527"/>
      <c r="O68" s="530"/>
      <c r="P68" s="527"/>
      <c r="Q68" s="530"/>
      <c r="R68" s="527"/>
      <c r="S68" s="530"/>
      <c r="T68" s="527"/>
      <c r="U68" s="530"/>
      <c r="V68" s="527"/>
      <c r="W68" s="530"/>
      <c r="X68" s="527"/>
      <c r="Y68" s="530"/>
      <c r="Z68" s="527"/>
      <c r="AA68" s="527"/>
      <c r="AB68" s="527"/>
      <c r="AC68" s="530"/>
      <c r="AD68" s="527"/>
      <c r="AE68" s="527"/>
      <c r="AF68" s="527"/>
      <c r="AG68" s="527"/>
      <c r="AH68" s="527"/>
      <c r="AI68" s="527"/>
      <c r="AJ68" s="527"/>
      <c r="AK68" s="530"/>
      <c r="AL68" s="530"/>
      <c r="AM68" s="527"/>
      <c r="AN68" s="527"/>
      <c r="AO68" s="535"/>
      <c r="AP68" s="547"/>
      <c r="AQ68" s="535"/>
      <c r="AR68" s="575"/>
      <c r="AS68" s="547"/>
      <c r="AT68" s="578"/>
      <c r="AU68" s="527"/>
      <c r="AV68" s="527"/>
      <c r="AW68" s="527"/>
      <c r="AX68" s="527"/>
      <c r="AY68" s="535"/>
      <c r="AZ68" s="508" t="s">
        <v>1449</v>
      </c>
      <c r="BA68" s="499">
        <v>1</v>
      </c>
      <c r="BB68" s="517" t="s">
        <v>1450</v>
      </c>
      <c r="BC68" s="517"/>
      <c r="BD68" s="518"/>
    </row>
    <row r="69" spans="1:56" ht="132.75" customHeight="1">
      <c r="A69" s="651"/>
      <c r="B69" s="673" t="s">
        <v>71</v>
      </c>
      <c r="C69" s="651" t="s">
        <v>196</v>
      </c>
      <c r="D69" s="675" t="s">
        <v>1363</v>
      </c>
      <c r="E69" s="675" t="s">
        <v>72</v>
      </c>
      <c r="F69" s="120" t="s">
        <v>1046</v>
      </c>
      <c r="G69" s="673" t="s">
        <v>1049</v>
      </c>
      <c r="H69" s="677">
        <v>5</v>
      </c>
      <c r="I69" s="675">
        <v>2</v>
      </c>
      <c r="J69" s="679" t="str">
        <f>IF(E69="8. Corrupción",IF(OR(AND(H69=1,I69=5),AND(H69=2,I69=5),AND(H69=3,I69=4),(H69+I69&gt;=8)),"Extrema",IF(OR(AND(H69=1,I69=4),AND(H69=2,I69=4),AND(H69=4,I69=3),AND(H69=3,I69=3)),"Alta",IF(OR(AND(H69=1,I69=3),AND(H69=2,I69=3)),"Moderada","No aplica para Corrupción"))),IF(H69+I69=0,"",IF(OR(AND(H69=3,I69=4),(AND(H69=2,I69=5)),(AND(H69=1,I69=5))),"Extrema",IF(OR(AND(H69=3,I69=1),(AND(H69=2,I69=2))),"Baja",IF(OR(AND(H69=4,I69=1),AND(H69=3,I69=2),AND(H69=2,I69=3),AND(H69=1,I69=3)),"Moderada",IF(H69+I69&gt;=8,"Extrema",IF(H69+I69&lt;4,"Baja",IF(H69+I69&gt;=6,"Alta","Alta"))))))))</f>
        <v>Alta</v>
      </c>
      <c r="K69" s="358" t="s">
        <v>93</v>
      </c>
      <c r="L69" s="360" t="s">
        <v>1378</v>
      </c>
      <c r="M69" s="353" t="s">
        <v>509</v>
      </c>
      <c r="N69" s="122">
        <f t="shared" si="0"/>
        <v>15</v>
      </c>
      <c r="O69" s="288" t="s">
        <v>289</v>
      </c>
      <c r="P69" s="122">
        <f>IF(O69="Adecuado",15,0)</f>
        <v>15</v>
      </c>
      <c r="Q69" s="288" t="s">
        <v>291</v>
      </c>
      <c r="R69" s="122">
        <f>IF(Q69="Oportuna",15,0)</f>
        <v>15</v>
      </c>
      <c r="S69" s="288" t="s">
        <v>303</v>
      </c>
      <c r="T69" s="122">
        <f>IF(S69="Prevenir",15,IF(S69="Detectar",10,0))</f>
        <v>15</v>
      </c>
      <c r="U69" s="288" t="s">
        <v>295</v>
      </c>
      <c r="V69" s="122">
        <f>IF(U69="Confiable",15,0)</f>
        <v>15</v>
      </c>
      <c r="W69" s="288" t="s">
        <v>297</v>
      </c>
      <c r="X69" s="122">
        <f>IF(W69="Se investigan y resuelven oportunamente",15,0)</f>
        <v>15</v>
      </c>
      <c r="Y69" s="288" t="s">
        <v>299</v>
      </c>
      <c r="Z69" s="122">
        <f t="shared" ref="Z69:Z71" si="54">IF(Y69="Completa",10,IF(Y69="incompleta",5,0))</f>
        <v>10</v>
      </c>
      <c r="AA69" s="141">
        <f t="shared" ref="AA69:AA71" si="55">N69+P69+R69+T69+V69+X69+Z69</f>
        <v>100</v>
      </c>
      <c r="AB69" s="274" t="str">
        <f t="shared" ref="AB69:AB71" si="56">IF(AA69&gt;=96,"Fuerte",IF(AA69&gt;=86,"Moderado",IF(AA69&gt;=0,"Débil","")))</f>
        <v>Fuerte</v>
      </c>
      <c r="AC69" s="277" t="s">
        <v>1209</v>
      </c>
      <c r="AD69" s="274" t="str">
        <f>IF(AC69="Siempre se ejecuta","Fuerte",IF(AC69="Algunas veces","Moderado",IF(AC69="no se ejecuta","Débil","")))</f>
        <v>Fuerte</v>
      </c>
      <c r="AE69" s="274" t="str">
        <f t="shared" ref="AE69:AE71" si="57">AB69&amp;AD69</f>
        <v>FuerteFuerte</v>
      </c>
      <c r="AF69" s="274" t="str">
        <f>IFERROR(VLOOKUP(AE69,PARAMETROS!$BH$2:$BJ$10,3,FALSE),"")</f>
        <v>Fuerte</v>
      </c>
      <c r="AG69" s="274">
        <f t="shared" ref="AG69:AG71" si="58">IF(AF69="fuerte",100,IF(AF69="Moderado",50,IF(AF69="débil",0,"")))</f>
        <v>100</v>
      </c>
      <c r="AH69" s="274" t="str">
        <f>IFERROR(VLOOKUP(AE69,PARAMETROS!$BH$2:$BJ$10,2,FALSE),"")</f>
        <v>No</v>
      </c>
      <c r="AI69" s="660">
        <f>IFERROR(AVERAGE(AG69:AG71),0)</f>
        <v>100</v>
      </c>
      <c r="AJ69" s="662" t="str">
        <f>IF(AI69&gt;=100,"Fuerte",IF(AI69&gt;=50,"Moderado",IF(AI69&gt;=0,"Débil","")))</f>
        <v>Fuerte</v>
      </c>
      <c r="AK69" s="653" t="s">
        <v>1210</v>
      </c>
      <c r="AL69" s="653" t="s">
        <v>559</v>
      </c>
      <c r="AM69" s="654" t="str">
        <f>+AJ69&amp;AK69&amp;AL69</f>
        <v>FuerteDirectamenteIndirectamente</v>
      </c>
      <c r="AN69" s="656">
        <f>IFERROR(VLOOKUP(AM69,PARAMETROS!$BD$1:$BG$9,2,FALSE),0)</f>
        <v>2</v>
      </c>
      <c r="AO69" s="658">
        <f>IF(E69&lt;&gt;"8. Corrupción",IFERROR(VLOOKUP(AM69,PARAMETROS!$BD$1:$BG$9,3,FALSE),0),0)</f>
        <v>1</v>
      </c>
      <c r="AP69" s="645">
        <f>IF(H69 ="",0,IF(H69-AN69&lt;=0,1,H69-AN69))</f>
        <v>3</v>
      </c>
      <c r="AQ69" s="647">
        <f t="shared" ref="AQ69" si="59">IF(E69&lt;&gt;"8. Corrupción",IF(I69="",0,IF(I69-AO69=0,1,I69-AO69)),I69)</f>
        <v>1</v>
      </c>
      <c r="AR69" s="649" t="str">
        <f t="shared" ref="AR69" si="60">IF(E69="8. Corrupción",IF(OR(AND(AP69=1,AQ69=5),AND(AP69=2,AQ69=5),AND(AP69=3,AQ69=4),(AP69+AQ69&gt;=8)),"Extrema",IF(OR(AND(AP69=1,AQ69=4),AND(AP69=2,AQ69=4),AND(AP69=4,AQ69=3),AND(AP69=3,AQ69=3)),"Alta",IF(OR(AND(AP69=1,AQ69=3),AND(AP69=2,AQ69=3)),"Moderada","No aplica para Corrupción"))),IF(AP69+AQ69=0,"",IF(OR(AND(AP69=3,AQ69=4),(AND(AP69=2,AQ69=5)),(AND(AP69=1,AQ69=5))),"Extrema",IF(OR(AND(AP69=3,AQ69=1),(AND(AP69=2,AQ69=2))),"Baja",IF(OR(AND(AP69=4,AQ69=1),AND(AP69=3,AQ69=2),AND(AP69=2,AQ69=3),AND(AP69=1,AQ69=3)),"Moderada",IF(AP69+AQ69&gt;=8,"Extrema",IF(AP69+AQ69&lt;4,"Baja",IF(AP69+AQ69&gt;=6,"Alta","Alta"))))))))</f>
        <v>Baja</v>
      </c>
      <c r="AS69" s="651" t="s">
        <v>202</v>
      </c>
      <c r="AT69" s="309" t="s">
        <v>1050</v>
      </c>
      <c r="AU69" s="675" t="s">
        <v>1051</v>
      </c>
      <c r="AV69" s="675" t="s">
        <v>1054</v>
      </c>
      <c r="AW69" s="675" t="s">
        <v>1055</v>
      </c>
      <c r="AX69" s="760">
        <v>43585</v>
      </c>
      <c r="AY69" s="796">
        <v>43830</v>
      </c>
      <c r="AZ69" s="781" t="s">
        <v>1460</v>
      </c>
      <c r="BA69" s="778">
        <v>0.33</v>
      </c>
      <c r="BB69" s="781" t="s">
        <v>1461</v>
      </c>
      <c r="BC69" s="560" t="s">
        <v>127</v>
      </c>
      <c r="BD69" s="553"/>
    </row>
    <row r="70" spans="1:56" ht="107.25" customHeight="1">
      <c r="A70" s="784"/>
      <c r="B70" s="785"/>
      <c r="C70" s="784"/>
      <c r="D70" s="758"/>
      <c r="E70" s="758"/>
      <c r="F70" s="106" t="s">
        <v>1047</v>
      </c>
      <c r="G70" s="785"/>
      <c r="H70" s="786"/>
      <c r="I70" s="758"/>
      <c r="J70" s="787"/>
      <c r="K70" s="359" t="s">
        <v>93</v>
      </c>
      <c r="L70" s="361" t="s">
        <v>1378</v>
      </c>
      <c r="M70" s="354" t="s">
        <v>509</v>
      </c>
      <c r="N70" s="99">
        <f t="shared" si="0"/>
        <v>15</v>
      </c>
      <c r="O70" s="288" t="s">
        <v>289</v>
      </c>
      <c r="P70" s="99">
        <f t="shared" ref="P70:P71" si="61">IF(O70="Adecuado",15,0)</f>
        <v>15</v>
      </c>
      <c r="Q70" s="288" t="s">
        <v>291</v>
      </c>
      <c r="R70" s="99">
        <f t="shared" ref="R70:R71" si="62">IF(Q70="Oportuna",15,0)</f>
        <v>15</v>
      </c>
      <c r="S70" s="288" t="s">
        <v>303</v>
      </c>
      <c r="T70" s="99">
        <f t="shared" ref="T70:T71" si="63">IF(S70="Prevenir",15,IF(S70="Detectar",10,0))</f>
        <v>15</v>
      </c>
      <c r="U70" s="288" t="s">
        <v>295</v>
      </c>
      <c r="V70" s="99">
        <f t="shared" ref="V70:V71" si="64">IF(U70="Confiable",15,0)</f>
        <v>15</v>
      </c>
      <c r="W70" s="288" t="s">
        <v>297</v>
      </c>
      <c r="X70" s="99">
        <f t="shared" ref="X70:X71" si="65">IF(W70="Se investigan y resuelven oportunamente",15,0)</f>
        <v>15</v>
      </c>
      <c r="Y70" s="288" t="s">
        <v>299</v>
      </c>
      <c r="Z70" s="99">
        <f t="shared" si="54"/>
        <v>10</v>
      </c>
      <c r="AA70" s="142">
        <f t="shared" si="55"/>
        <v>100</v>
      </c>
      <c r="AB70" s="275" t="str">
        <f t="shared" si="56"/>
        <v>Fuerte</v>
      </c>
      <c r="AC70" s="277" t="s">
        <v>1209</v>
      </c>
      <c r="AD70" s="275" t="str">
        <f t="shared" ref="AD70:AD71" si="66">IF(AC70="Siempre se ejecuta","Fuerte",IF(AC70="Algunas veces","Moderado",IF(AC70="no se ejecuta","Débil","")))</f>
        <v>Fuerte</v>
      </c>
      <c r="AE70" s="275" t="str">
        <f t="shared" si="57"/>
        <v>FuerteFuerte</v>
      </c>
      <c r="AF70" s="275" t="str">
        <f>IFERROR(VLOOKUP(AE70,PARAMETROS!$BH$2:$BJ$10,3,FALSE),"")</f>
        <v>Fuerte</v>
      </c>
      <c r="AG70" s="275">
        <f t="shared" si="58"/>
        <v>100</v>
      </c>
      <c r="AH70" s="275" t="str">
        <f>IFERROR(VLOOKUP(AE70,PARAMETROS!$BH$2:$BJ$10,2,FALSE),"")</f>
        <v>No</v>
      </c>
      <c r="AI70" s="788"/>
      <c r="AJ70" s="789"/>
      <c r="AK70" s="653"/>
      <c r="AL70" s="653"/>
      <c r="AM70" s="653"/>
      <c r="AN70" s="790"/>
      <c r="AO70" s="791"/>
      <c r="AP70" s="793"/>
      <c r="AQ70" s="794"/>
      <c r="AR70" s="795"/>
      <c r="AS70" s="784"/>
      <c r="AT70" s="284" t="s">
        <v>1052</v>
      </c>
      <c r="AU70" s="758"/>
      <c r="AV70" s="758"/>
      <c r="AW70" s="758"/>
      <c r="AX70" s="758"/>
      <c r="AY70" s="785"/>
      <c r="AZ70" s="797"/>
      <c r="BA70" s="779"/>
      <c r="BB70" s="782"/>
      <c r="BC70" s="777"/>
      <c r="BD70" s="556"/>
    </row>
    <row r="71" spans="1:56" ht="117" customHeight="1" thickBot="1">
      <c r="A71" s="652"/>
      <c r="B71" s="674"/>
      <c r="C71" s="652"/>
      <c r="D71" s="676"/>
      <c r="E71" s="676"/>
      <c r="F71" s="107" t="s">
        <v>1048</v>
      </c>
      <c r="G71" s="674"/>
      <c r="H71" s="678"/>
      <c r="I71" s="676"/>
      <c r="J71" s="680"/>
      <c r="K71" s="362" t="s">
        <v>93</v>
      </c>
      <c r="L71" s="402" t="s">
        <v>1378</v>
      </c>
      <c r="M71" s="355" t="s">
        <v>509</v>
      </c>
      <c r="N71" s="124">
        <f t="shared" ref="N71" si="67">IF(M71="Asignado",15,0)</f>
        <v>15</v>
      </c>
      <c r="O71" s="288" t="s">
        <v>289</v>
      </c>
      <c r="P71" s="124">
        <f t="shared" si="61"/>
        <v>15</v>
      </c>
      <c r="Q71" s="288" t="s">
        <v>291</v>
      </c>
      <c r="R71" s="124">
        <f t="shared" si="62"/>
        <v>15</v>
      </c>
      <c r="S71" s="288" t="s">
        <v>303</v>
      </c>
      <c r="T71" s="124">
        <f t="shared" si="63"/>
        <v>15</v>
      </c>
      <c r="U71" s="288" t="s">
        <v>295</v>
      </c>
      <c r="V71" s="124">
        <f t="shared" si="64"/>
        <v>15</v>
      </c>
      <c r="W71" s="288" t="s">
        <v>297</v>
      </c>
      <c r="X71" s="124">
        <f t="shared" si="65"/>
        <v>15</v>
      </c>
      <c r="Y71" s="288" t="s">
        <v>299</v>
      </c>
      <c r="Z71" s="124">
        <f t="shared" si="54"/>
        <v>10</v>
      </c>
      <c r="AA71" s="143">
        <f t="shared" si="55"/>
        <v>100</v>
      </c>
      <c r="AB71" s="140" t="str">
        <f t="shared" si="56"/>
        <v>Fuerte</v>
      </c>
      <c r="AC71" s="277" t="s">
        <v>1209</v>
      </c>
      <c r="AD71" s="140" t="str">
        <f t="shared" si="66"/>
        <v>Fuerte</v>
      </c>
      <c r="AE71" s="140" t="str">
        <f t="shared" si="57"/>
        <v>FuerteFuerte</v>
      </c>
      <c r="AF71" s="140" t="str">
        <f>IFERROR(VLOOKUP(AE71,PARAMETROS!$BH$2:$BJ$10,3,FALSE),"")</f>
        <v>Fuerte</v>
      </c>
      <c r="AG71" s="140">
        <f t="shared" si="58"/>
        <v>100</v>
      </c>
      <c r="AH71" s="140" t="str">
        <f>IFERROR(VLOOKUP(AE71,PARAMETROS!$BH$2:$BJ$10,2,FALSE),"")</f>
        <v>No</v>
      </c>
      <c r="AI71" s="661"/>
      <c r="AJ71" s="663"/>
      <c r="AK71" s="653"/>
      <c r="AL71" s="653"/>
      <c r="AM71" s="655"/>
      <c r="AN71" s="657"/>
      <c r="AO71" s="659"/>
      <c r="AP71" s="646"/>
      <c r="AQ71" s="648"/>
      <c r="AR71" s="650"/>
      <c r="AS71" s="652"/>
      <c r="AT71" s="310" t="s">
        <v>1053</v>
      </c>
      <c r="AU71" s="676"/>
      <c r="AV71" s="676"/>
      <c r="AW71" s="676"/>
      <c r="AX71" s="676"/>
      <c r="AY71" s="674"/>
      <c r="AZ71" s="798"/>
      <c r="BA71" s="780"/>
      <c r="BB71" s="783"/>
      <c r="BC71" s="757"/>
      <c r="BD71" s="557"/>
    </row>
    <row r="72" spans="1:56" ht="156" customHeight="1" thickBot="1">
      <c r="A72" s="291"/>
      <c r="B72" s="367" t="s">
        <v>71</v>
      </c>
      <c r="C72" s="291" t="s">
        <v>196</v>
      </c>
      <c r="D72" s="292" t="s">
        <v>1056</v>
      </c>
      <c r="E72" s="292" t="s">
        <v>79</v>
      </c>
      <c r="F72" s="293" t="s">
        <v>1368</v>
      </c>
      <c r="G72" s="367" t="s">
        <v>1057</v>
      </c>
      <c r="H72" s="294">
        <v>2</v>
      </c>
      <c r="I72" s="292">
        <v>4</v>
      </c>
      <c r="J72" s="368" t="str">
        <f>IF(E72="8. Corrupción",IF(OR(AND(H72=1,I72=5),AND(H72=2,I72=5),AND(H72=3,I72=4),(H72+I72&gt;=8)),"Extrema",IF(OR(AND(H72=1,I72=4),AND(H72=2,I72=4),AND(H72=4,I72=3),AND(H72=3,I72=3)),"Alta",IF(OR(AND(H72=1,I72=3),AND(H72=2,I72=3)),"Moderada","No aplica para Corrupción"))),IF(H72+I72=0,"",IF(OR(AND(H72=3,I72=4),(AND(H72=2,I72=5)),(AND(H72=1,I72=5))),"Extrema",IF(OR(AND(H72=3,I72=1),(AND(H72=2,I72=2))),"Baja",IF(OR(AND(H72=4,I72=1),AND(H72=3,I72=2),AND(H72=2,I72=3),AND(H72=1,I72=3)),"Moderada",IF(H72+I72&gt;=8,"Extrema",IF(H72+I72&lt;4,"Baja",IF(H72+I72&gt;=6,"Alta","Alta"))))))))</f>
        <v>Alta</v>
      </c>
      <c r="K72" s="369" t="s">
        <v>105</v>
      </c>
      <c r="L72" s="370" t="s">
        <v>1377</v>
      </c>
      <c r="M72" s="371" t="s">
        <v>509</v>
      </c>
      <c r="N72" s="372">
        <f>IF(M72="Asignado",15,0)</f>
        <v>15</v>
      </c>
      <c r="O72" s="288" t="s">
        <v>289</v>
      </c>
      <c r="P72" s="372">
        <f>IF(O72="Adecuado",15,0)</f>
        <v>15</v>
      </c>
      <c r="Q72" s="288" t="s">
        <v>291</v>
      </c>
      <c r="R72" s="372">
        <f>IF(Q72="Oportuna",15,0)</f>
        <v>15</v>
      </c>
      <c r="S72" s="288" t="s">
        <v>303</v>
      </c>
      <c r="T72" s="372">
        <f>IF(S72="Prevenir",15,IF(S72="Detectar",10,0))</f>
        <v>15</v>
      </c>
      <c r="U72" s="288" t="s">
        <v>295</v>
      </c>
      <c r="V72" s="372">
        <f>IF(U72="Confiable",15,0)</f>
        <v>15</v>
      </c>
      <c r="W72" s="288" t="s">
        <v>297</v>
      </c>
      <c r="X72" s="372">
        <f>IF(W72="Se investigan y resuelven oportunamente",15,0)</f>
        <v>15</v>
      </c>
      <c r="Y72" s="288" t="s">
        <v>299</v>
      </c>
      <c r="Z72" s="372">
        <f t="shared" ref="Z72" si="68">IF(Y72="Completa",10,IF(Y72="incompleta",5,0))</f>
        <v>10</v>
      </c>
      <c r="AA72" s="373">
        <f t="shared" ref="AA72" si="69">N72+P72+R72+T72+V72+X72+Z72</f>
        <v>100</v>
      </c>
      <c r="AB72" s="374" t="str">
        <f t="shared" ref="AB72" si="70">IF(AA72&gt;=96,"Fuerte",IF(AA72&gt;=86,"Moderado",IF(AA72&gt;=0,"Débil","")))</f>
        <v>Fuerte</v>
      </c>
      <c r="AC72" s="277" t="s">
        <v>1209</v>
      </c>
      <c r="AD72" s="374" t="str">
        <f>IF(AC72="Siempre se ejecuta","Fuerte",IF(AC72="Algunas veces","Moderado",IF(AC72="no se ejecuta","Débil","")))</f>
        <v>Fuerte</v>
      </c>
      <c r="AE72" s="374" t="str">
        <f t="shared" ref="AE72" si="71">AB72&amp;AD72</f>
        <v>FuerteFuerte</v>
      </c>
      <c r="AF72" s="374" t="str">
        <f>IFERROR(VLOOKUP(AE72,PARAMETROS!$BH$2:$BJ$10,3,FALSE),"")</f>
        <v>Fuerte</v>
      </c>
      <c r="AG72" s="374">
        <f t="shared" ref="AG72" si="72">IF(AF72="fuerte",100,IF(AF72="Moderado",50,IF(AF72="débil",0,"")))</f>
        <v>100</v>
      </c>
      <c r="AH72" s="374" t="str">
        <f>IFERROR(VLOOKUP(AE72,PARAMETROS!$BH$2:$BJ$10,2,FALSE),"")</f>
        <v>No</v>
      </c>
      <c r="AI72" s="384">
        <f>IFERROR(AVERAGE(AG72:AG72),0)</f>
        <v>100</v>
      </c>
      <c r="AJ72" s="374" t="str">
        <f>IF(AI72&gt;=100,"Fuerte",IF(AI72&gt;=50,"Moderado",IF(AI72&gt;=0,"Débil","")))</f>
        <v>Fuerte</v>
      </c>
      <c r="AK72" s="277" t="s">
        <v>1210</v>
      </c>
      <c r="AL72" s="277" t="s">
        <v>1305</v>
      </c>
      <c r="AM72" s="300" t="str">
        <f>+AJ72&amp;AK72&amp;AL72</f>
        <v>FuerteDirectamenteNo disminuye</v>
      </c>
      <c r="AN72" s="377">
        <f>IFERROR(VLOOKUP(AM72,PARAMETROS!$BD$1:$BG$9,2,FALSE),0)</f>
        <v>2</v>
      </c>
      <c r="AO72" s="378">
        <f>IF(E72&lt;&gt;"8. Corrupción",IFERROR(VLOOKUP(AM72,PARAMETROS!$BD$1:$BG$9,3,FALSE),0),0)</f>
        <v>0</v>
      </c>
      <c r="AP72" s="379">
        <f>IF(H72 ="",0,IF(H72-AN72&lt;=0,1,H72-AN72))</f>
        <v>1</v>
      </c>
      <c r="AQ72" s="380">
        <f t="shared" ref="AQ72" si="73">IF(E72&lt;&gt;"8. Corrupción",IF(I72="",0,IF(I72-AO72=0,1,I72-AO72)),I72)</f>
        <v>4</v>
      </c>
      <c r="AR72" s="381" t="str">
        <f t="shared" ref="AR72" si="74">IF(E72="8. Corrupción",IF(OR(AND(AP72=1,AQ72=5),AND(AP72=2,AQ72=5),AND(AP72=3,AQ72=4),(AP72+AQ72&gt;=8)),"Extrema",IF(OR(AND(AP72=1,AQ72=4),AND(AP72=2,AQ72=4),AND(AP72=4,AQ72=3),AND(AP72=3,AQ72=3)),"Alta",IF(OR(AND(AP72=1,AQ72=3),AND(AP72=2,AQ72=3)),"Moderada","No aplica para Corrupción"))),IF(AP72+AQ72=0,"",IF(OR(AND(AP72=3,AQ72=4),(AND(AP72=2,AQ72=5)),(AND(AP72=1,AQ72=5))),"Extrema",IF(OR(AND(AP72=3,AQ72=1),(AND(AP72=2,AQ72=2))),"Baja",IF(OR(AND(AP72=4,AQ72=1),AND(AP72=3,AQ72=2),AND(AP72=2,AQ72=3),AND(AP72=1,AQ72=3)),"Moderada",IF(AP72+AQ72&gt;=8,"Extrema",IF(AP72+AQ72&lt;4,"Baja",IF(AP72+AQ72&gt;=6,"Alta","Alta"))))))))</f>
        <v>Alta</v>
      </c>
      <c r="AS72" s="291" t="s">
        <v>203</v>
      </c>
      <c r="AT72" s="382" t="s">
        <v>1058</v>
      </c>
      <c r="AU72" s="292" t="s">
        <v>1059</v>
      </c>
      <c r="AV72" s="292" t="s">
        <v>1054</v>
      </c>
      <c r="AW72" s="292" t="s">
        <v>1060</v>
      </c>
      <c r="AX72" s="306">
        <v>43585</v>
      </c>
      <c r="AY72" s="383">
        <v>43830</v>
      </c>
      <c r="AZ72" s="366" t="s">
        <v>1462</v>
      </c>
      <c r="BA72" s="443">
        <v>0.5</v>
      </c>
      <c r="BB72" s="444" t="s">
        <v>1463</v>
      </c>
      <c r="BC72" s="292" t="s">
        <v>127</v>
      </c>
      <c r="BD72" s="367"/>
    </row>
    <row r="73" spans="1:56" ht="277.5" customHeight="1" thickBot="1">
      <c r="A73" s="651"/>
      <c r="B73" s="673" t="s">
        <v>26</v>
      </c>
      <c r="C73" s="651" t="s">
        <v>194</v>
      </c>
      <c r="D73" s="675" t="s">
        <v>1061</v>
      </c>
      <c r="E73" s="675" t="s">
        <v>78</v>
      </c>
      <c r="F73" s="120" t="s">
        <v>1062</v>
      </c>
      <c r="G73" s="673" t="s">
        <v>1063</v>
      </c>
      <c r="H73" s="677">
        <v>2</v>
      </c>
      <c r="I73" s="675">
        <v>4</v>
      </c>
      <c r="J73" s="679" t="str">
        <f>IF(E73="8. Corrupción",IF(OR(AND(H73=1,I73=5),AND(H73=2,I73=5),AND(H73=3,I73=4),(H73+I73&gt;=8)),"Extrema",IF(OR(AND(H73=1,I73=4),AND(H73=2,I73=4),AND(H73=4,I73=3),AND(H73=3,I73=3)),"Alta",IF(OR(AND(H73=1,I73=3),AND(H73=2,I73=3)),"Moderada","No aplica para Corrupción"))),IF(H73+I73=0,"",IF(OR(AND(H73=3,I73=4),(AND(H73=2,I73=5)),(AND(H73=1,I73=5))),"Extrema",IF(OR(AND(H73=3,I73=1),(AND(H73=2,I73=2))),"Baja",IF(OR(AND(H73=4,I73=1),AND(H73=3,I73=2),AND(H73=2,I73=3),AND(H73=1,I73=3)),"Moderada",IF(H73+I73&gt;=8,"Extrema",IF(H73+I73&lt;4,"Baja",IF(H73+I73&gt;=6,"Alta","Alta"))))))))</f>
        <v>Alta</v>
      </c>
      <c r="K73" s="358" t="s">
        <v>81</v>
      </c>
      <c r="L73" s="360" t="s">
        <v>1067</v>
      </c>
      <c r="M73" s="353" t="s">
        <v>509</v>
      </c>
      <c r="N73" s="122">
        <f>IF(M73="Asignado",15,0)</f>
        <v>15</v>
      </c>
      <c r="O73" s="288" t="s">
        <v>289</v>
      </c>
      <c r="P73" s="122">
        <f>IF(O73="Adecuado",15,0)</f>
        <v>15</v>
      </c>
      <c r="Q73" s="288" t="s">
        <v>291</v>
      </c>
      <c r="R73" s="122">
        <f>IF(Q73="Oportuna",15,0)</f>
        <v>15</v>
      </c>
      <c r="S73" s="288" t="s">
        <v>303</v>
      </c>
      <c r="T73" s="122">
        <f>IF(S73="Prevenir",15,IF(S73="Detectar",10,0))</f>
        <v>15</v>
      </c>
      <c r="U73" s="288" t="s">
        <v>295</v>
      </c>
      <c r="V73" s="122">
        <f>IF(U73="Confiable",15,0)</f>
        <v>15</v>
      </c>
      <c r="W73" s="288" t="s">
        <v>297</v>
      </c>
      <c r="X73" s="122">
        <f>IF(W73="Se investigan y resuelven oportunamente",15,0)</f>
        <v>15</v>
      </c>
      <c r="Y73" s="288" t="s">
        <v>299</v>
      </c>
      <c r="Z73" s="122">
        <f t="shared" ref="Z73:Z77" si="75">IF(Y73="Completa",10,IF(Y73="incompleta",5,0))</f>
        <v>10</v>
      </c>
      <c r="AA73" s="141">
        <f t="shared" ref="AA73:AA77" si="76">N73+P73+R73+T73+V73+X73+Z73</f>
        <v>100</v>
      </c>
      <c r="AB73" s="274" t="str">
        <f t="shared" ref="AB73:AB77" si="77">IF(AA73&gt;=96,"Fuerte",IF(AA73&gt;=86,"Moderado",IF(AA73&gt;=0,"Débil","")))</f>
        <v>Fuerte</v>
      </c>
      <c r="AC73" s="277" t="s">
        <v>1209</v>
      </c>
      <c r="AD73" s="274" t="str">
        <f>IF(AC73="Siempre se ejecuta","Fuerte",IF(AC73="Algunas veces","Moderado",IF(AC73="no se ejecuta","Débil","")))</f>
        <v>Fuerte</v>
      </c>
      <c r="AE73" s="274" t="str">
        <f t="shared" ref="AE73:AE77" si="78">AB73&amp;AD73</f>
        <v>FuerteFuerte</v>
      </c>
      <c r="AF73" s="274" t="str">
        <f>IFERROR(VLOOKUP(AE73,PARAMETROS!$BH$2:$BJ$10,3,FALSE),"")</f>
        <v>Fuerte</v>
      </c>
      <c r="AG73" s="274">
        <f t="shared" ref="AG73:AG77" si="79">IF(AF73="fuerte",100,IF(AF73="Moderado",50,IF(AF73="débil",0,"")))</f>
        <v>100</v>
      </c>
      <c r="AH73" s="274" t="str">
        <f>IFERROR(VLOOKUP(AE73,PARAMETROS!$BH$2:$BJ$10,2,FALSE),"")</f>
        <v>No</v>
      </c>
      <c r="AI73" s="660">
        <f>IFERROR(AVERAGE(AG73:AG77),0)</f>
        <v>100</v>
      </c>
      <c r="AJ73" s="662" t="str">
        <f>IF(AI73&gt;=100,"Fuerte",IF(AI73&gt;=50,"Moderado",IF(AI73&gt;=0,"Débil","")))</f>
        <v>Fuerte</v>
      </c>
      <c r="AK73" s="653" t="s">
        <v>1210</v>
      </c>
      <c r="AL73" s="653" t="s">
        <v>559</v>
      </c>
      <c r="AM73" s="654" t="str">
        <f>+AJ73&amp;AK73&amp;AL73</f>
        <v>FuerteDirectamenteIndirectamente</v>
      </c>
      <c r="AN73" s="656">
        <f>IFERROR(VLOOKUP(AM73,PARAMETROS!$BD$1:$BG$9,2,FALSE),0)</f>
        <v>2</v>
      </c>
      <c r="AO73" s="658">
        <f>IF(E73&lt;&gt;"8. Corrupción",IFERROR(VLOOKUP(AM73,PARAMETROS!$BD$1:$BG$9,3,FALSE),0),0)</f>
        <v>1</v>
      </c>
      <c r="AP73" s="645">
        <f>IF(H73 ="",0,IF(H73-AN73&lt;=0,1,H73-AN73))</f>
        <v>1</v>
      </c>
      <c r="AQ73" s="647">
        <f t="shared" ref="AQ73" si="80">IF(E73&lt;&gt;"8. Corrupción",IF(I73="",0,IF(I73-AO73=0,1,I73-AO73)),I73)</f>
        <v>3</v>
      </c>
      <c r="AR73" s="649" t="str">
        <f t="shared" ref="AR73" si="81">IF(E73="8. Corrupción",IF(OR(AND(AP73=1,AQ73=5),AND(AP73=2,AQ73=5),AND(AP73=3,AQ73=4),(AP73+AQ73&gt;=8)),"Extrema",IF(OR(AND(AP73=1,AQ73=4),AND(AP73=2,AQ73=4),AND(AP73=4,AQ73=3),AND(AP73=3,AQ73=3)),"Alta",IF(OR(AND(AP73=1,AQ73=3),AND(AP73=2,AQ73=3)),"Moderada","No aplica para Corrupción"))),IF(AP73+AQ73=0,"",IF(OR(AND(AP73=3,AQ73=4),(AND(AP73=2,AQ73=5)),(AND(AP73=1,AQ73=5))),"Extrema",IF(OR(AND(AP73=3,AQ73=1),(AND(AP73=2,AQ73=2))),"Baja",IF(OR(AND(AP73=4,AQ73=1),AND(AP73=3,AQ73=2),AND(AP73=2,AQ73=3),AND(AP73=1,AQ73=3)),"Moderada",IF(AP73+AQ73&gt;=8,"Extrema",IF(AP73+AQ73&lt;4,"Baja",IF(AP73+AQ73&gt;=6,"Alta","Alta"))))))))</f>
        <v>Moderada</v>
      </c>
      <c r="AS73" s="651" t="s">
        <v>206</v>
      </c>
      <c r="AT73" s="675" t="s">
        <v>1071</v>
      </c>
      <c r="AU73" s="675" t="s">
        <v>1072</v>
      </c>
      <c r="AV73" s="675" t="s">
        <v>1073</v>
      </c>
      <c r="AW73" s="675" t="s">
        <v>1074</v>
      </c>
      <c r="AX73" s="760">
        <v>43467</v>
      </c>
      <c r="AY73" s="796">
        <v>43830</v>
      </c>
      <c r="AZ73" s="120" t="s">
        <v>1486</v>
      </c>
      <c r="BA73" s="553" t="s">
        <v>1464</v>
      </c>
      <c r="BB73" s="773" t="s">
        <v>1466</v>
      </c>
      <c r="BC73" s="802" t="s">
        <v>127</v>
      </c>
      <c r="BD73" s="553"/>
    </row>
    <row r="74" spans="1:56" ht="273.75" customHeight="1" thickBot="1">
      <c r="A74" s="784"/>
      <c r="B74" s="785"/>
      <c r="C74" s="784"/>
      <c r="D74" s="758"/>
      <c r="E74" s="758"/>
      <c r="F74" s="106" t="s">
        <v>1064</v>
      </c>
      <c r="G74" s="785"/>
      <c r="H74" s="786"/>
      <c r="I74" s="758"/>
      <c r="J74" s="799"/>
      <c r="K74" s="359" t="s">
        <v>81</v>
      </c>
      <c r="L74" s="363" t="s">
        <v>1067</v>
      </c>
      <c r="M74" s="352" t="s">
        <v>509</v>
      </c>
      <c r="N74" s="122">
        <f>IF(M74="Asignado",15,0)</f>
        <v>15</v>
      </c>
      <c r="O74" s="288" t="s">
        <v>289</v>
      </c>
      <c r="P74" s="122">
        <f>IF(O74="Adecuado",15,0)</f>
        <v>15</v>
      </c>
      <c r="Q74" s="288" t="s">
        <v>291</v>
      </c>
      <c r="R74" s="122">
        <f>IF(Q74="Oportuna",15,0)</f>
        <v>15</v>
      </c>
      <c r="S74" s="288" t="s">
        <v>303</v>
      </c>
      <c r="T74" s="122">
        <f>IF(S74="Prevenir",15,IF(S74="Detectar",10,0))</f>
        <v>15</v>
      </c>
      <c r="U74" s="288" t="s">
        <v>295</v>
      </c>
      <c r="V74" s="122">
        <f>IF(U74="Confiable",15,0)</f>
        <v>15</v>
      </c>
      <c r="W74" s="288" t="s">
        <v>297</v>
      </c>
      <c r="X74" s="122">
        <f>IF(W74="Se investigan y resuelven oportunamente",15,0)</f>
        <v>15</v>
      </c>
      <c r="Y74" s="288" t="s">
        <v>299</v>
      </c>
      <c r="Z74" s="122">
        <f t="shared" si="75"/>
        <v>10</v>
      </c>
      <c r="AA74" s="141">
        <f t="shared" si="76"/>
        <v>100</v>
      </c>
      <c r="AB74" s="275" t="str">
        <f t="shared" si="77"/>
        <v>Fuerte</v>
      </c>
      <c r="AC74" s="277" t="s">
        <v>1209</v>
      </c>
      <c r="AD74" s="274" t="str">
        <f>IF(AC74="Siempre se ejecuta","Fuerte",IF(AC74="Algunas veces","Moderado",IF(AC74="no se ejecuta","Débil","")))</f>
        <v>Fuerte</v>
      </c>
      <c r="AE74" s="274" t="str">
        <f t="shared" si="78"/>
        <v>FuerteFuerte</v>
      </c>
      <c r="AF74" s="274" t="str">
        <f>IFERROR(VLOOKUP(AE74,PARAMETROS!$BH$2:$BJ$10,3,FALSE),"")</f>
        <v>Fuerte</v>
      </c>
      <c r="AG74" s="274">
        <f t="shared" si="79"/>
        <v>100</v>
      </c>
      <c r="AH74" s="274" t="str">
        <f>IFERROR(VLOOKUP(AE74,PARAMETROS!$BH$2:$BJ$10,2,FALSE),"")</f>
        <v>No</v>
      </c>
      <c r="AI74" s="800"/>
      <c r="AJ74" s="801"/>
      <c r="AK74" s="653"/>
      <c r="AL74" s="653"/>
      <c r="AM74" s="808"/>
      <c r="AN74" s="809"/>
      <c r="AO74" s="810"/>
      <c r="AP74" s="811"/>
      <c r="AQ74" s="812"/>
      <c r="AR74" s="813"/>
      <c r="AS74" s="784"/>
      <c r="AT74" s="758"/>
      <c r="AU74" s="758"/>
      <c r="AV74" s="758"/>
      <c r="AW74" s="758"/>
      <c r="AX74" s="758"/>
      <c r="AY74" s="785"/>
      <c r="AZ74" s="120" t="s">
        <v>1486</v>
      </c>
      <c r="BA74" s="554"/>
      <c r="BB74" s="577"/>
      <c r="BC74" s="526"/>
      <c r="BD74" s="556"/>
    </row>
    <row r="75" spans="1:56" ht="166.5" customHeight="1">
      <c r="A75" s="784"/>
      <c r="B75" s="785"/>
      <c r="C75" s="784"/>
      <c r="D75" s="758"/>
      <c r="E75" s="758"/>
      <c r="F75" s="106" t="s">
        <v>1065</v>
      </c>
      <c r="G75" s="785"/>
      <c r="H75" s="786"/>
      <c r="I75" s="758"/>
      <c r="J75" s="799"/>
      <c r="K75" s="359" t="s">
        <v>81</v>
      </c>
      <c r="L75" s="363" t="s">
        <v>1068</v>
      </c>
      <c r="M75" s="352" t="s">
        <v>509</v>
      </c>
      <c r="N75" s="122">
        <f>IF(M75="Asignado",15,0)</f>
        <v>15</v>
      </c>
      <c r="O75" s="288" t="s">
        <v>289</v>
      </c>
      <c r="P75" s="122">
        <f>IF(O75="Adecuado",15,0)</f>
        <v>15</v>
      </c>
      <c r="Q75" s="288" t="s">
        <v>291</v>
      </c>
      <c r="R75" s="122">
        <f>IF(Q75="Oportuna",15,0)</f>
        <v>15</v>
      </c>
      <c r="S75" s="288" t="s">
        <v>303</v>
      </c>
      <c r="T75" s="122">
        <f>IF(S75="Prevenir",15,IF(S75="Detectar",10,0))</f>
        <v>15</v>
      </c>
      <c r="U75" s="288" t="s">
        <v>295</v>
      </c>
      <c r="V75" s="122">
        <f>IF(U75="Confiable",15,0)</f>
        <v>15</v>
      </c>
      <c r="W75" s="288" t="s">
        <v>297</v>
      </c>
      <c r="X75" s="122">
        <f>IF(W75="Se investigan y resuelven oportunamente",15,0)</f>
        <v>15</v>
      </c>
      <c r="Y75" s="288" t="s">
        <v>299</v>
      </c>
      <c r="Z75" s="122">
        <f t="shared" si="75"/>
        <v>10</v>
      </c>
      <c r="AA75" s="141">
        <f t="shared" si="76"/>
        <v>100</v>
      </c>
      <c r="AB75" s="275" t="str">
        <f t="shared" si="77"/>
        <v>Fuerte</v>
      </c>
      <c r="AC75" s="277" t="s">
        <v>1209</v>
      </c>
      <c r="AD75" s="274" t="str">
        <f>IF(AC75="Siempre se ejecuta","Fuerte",IF(AC75="Algunas veces","Moderado",IF(AC75="no se ejecuta","Débil","")))</f>
        <v>Fuerte</v>
      </c>
      <c r="AE75" s="274" t="str">
        <f t="shared" si="78"/>
        <v>FuerteFuerte</v>
      </c>
      <c r="AF75" s="274" t="str">
        <f>IFERROR(VLOOKUP(AE75,PARAMETROS!$BH$2:$BJ$10,3,FALSE),"")</f>
        <v>Fuerte</v>
      </c>
      <c r="AG75" s="274">
        <f t="shared" si="79"/>
        <v>100</v>
      </c>
      <c r="AH75" s="274" t="str">
        <f>IFERROR(VLOOKUP(AE75,PARAMETROS!$BH$2:$BJ$10,2,FALSE),"")</f>
        <v>No</v>
      </c>
      <c r="AI75" s="800"/>
      <c r="AJ75" s="801"/>
      <c r="AK75" s="653"/>
      <c r="AL75" s="653"/>
      <c r="AM75" s="808"/>
      <c r="AN75" s="809"/>
      <c r="AO75" s="810"/>
      <c r="AP75" s="811"/>
      <c r="AQ75" s="812"/>
      <c r="AR75" s="813"/>
      <c r="AS75" s="784"/>
      <c r="AT75" s="758"/>
      <c r="AU75" s="758"/>
      <c r="AV75" s="758"/>
      <c r="AW75" s="758"/>
      <c r="AX75" s="758"/>
      <c r="AY75" s="785"/>
      <c r="AZ75" s="106" t="s">
        <v>1487</v>
      </c>
      <c r="BA75" s="555" t="s">
        <v>1465</v>
      </c>
      <c r="BB75" s="577"/>
      <c r="BC75" s="526"/>
      <c r="BD75" s="556"/>
    </row>
    <row r="76" spans="1:56" ht="154.5" customHeight="1">
      <c r="A76" s="784"/>
      <c r="B76" s="785"/>
      <c r="C76" s="784"/>
      <c r="D76" s="758"/>
      <c r="E76" s="758"/>
      <c r="F76" s="106" t="s">
        <v>1369</v>
      </c>
      <c r="G76" s="785"/>
      <c r="H76" s="786"/>
      <c r="I76" s="758"/>
      <c r="J76" s="787"/>
      <c r="K76" s="359" t="s">
        <v>105</v>
      </c>
      <c r="L76" s="363" t="s">
        <v>1069</v>
      </c>
      <c r="M76" s="354" t="s">
        <v>509</v>
      </c>
      <c r="N76" s="99">
        <f>IF(M76="Asignado",15,0)</f>
        <v>15</v>
      </c>
      <c r="O76" s="288" t="s">
        <v>289</v>
      </c>
      <c r="P76" s="99">
        <f t="shared" ref="P76:P77" si="82">IF(O76="Adecuado",15,0)</f>
        <v>15</v>
      </c>
      <c r="Q76" s="288" t="s">
        <v>291</v>
      </c>
      <c r="R76" s="99">
        <f t="shared" ref="R76:R77" si="83">IF(Q76="Oportuna",15,0)</f>
        <v>15</v>
      </c>
      <c r="S76" s="288" t="s">
        <v>303</v>
      </c>
      <c r="T76" s="99">
        <f t="shared" ref="T76:T77" si="84">IF(S76="Prevenir",15,IF(S76="Detectar",10,0))</f>
        <v>15</v>
      </c>
      <c r="U76" s="288" t="s">
        <v>295</v>
      </c>
      <c r="V76" s="99">
        <f t="shared" ref="V76:V77" si="85">IF(U76="Confiable",15,0)</f>
        <v>15</v>
      </c>
      <c r="W76" s="288" t="s">
        <v>297</v>
      </c>
      <c r="X76" s="99">
        <f t="shared" ref="X76:X77" si="86">IF(W76="Se investigan y resuelven oportunamente",15,0)</f>
        <v>15</v>
      </c>
      <c r="Y76" s="288" t="s">
        <v>299</v>
      </c>
      <c r="Z76" s="99">
        <f t="shared" si="75"/>
        <v>10</v>
      </c>
      <c r="AA76" s="142">
        <f t="shared" si="76"/>
        <v>100</v>
      </c>
      <c r="AB76" s="275" t="str">
        <f t="shared" si="77"/>
        <v>Fuerte</v>
      </c>
      <c r="AC76" s="277" t="s">
        <v>1209</v>
      </c>
      <c r="AD76" s="275" t="str">
        <f t="shared" ref="AD76:AD77" si="87">IF(AC76="Siempre se ejecuta","Fuerte",IF(AC76="Algunas veces","Moderado",IF(AC76="no se ejecuta","Débil","")))</f>
        <v>Fuerte</v>
      </c>
      <c r="AE76" s="275" t="str">
        <f t="shared" si="78"/>
        <v>FuerteFuerte</v>
      </c>
      <c r="AF76" s="275" t="str">
        <f>IFERROR(VLOOKUP(AE76,PARAMETROS!$BH$2:$BJ$10,3,FALSE),"")</f>
        <v>Fuerte</v>
      </c>
      <c r="AG76" s="275">
        <f t="shared" si="79"/>
        <v>100</v>
      </c>
      <c r="AH76" s="275" t="str">
        <f>IFERROR(VLOOKUP(AE76,PARAMETROS!$BH$2:$BJ$10,2,FALSE),"")</f>
        <v>No</v>
      </c>
      <c r="AI76" s="788"/>
      <c r="AJ76" s="789"/>
      <c r="AK76" s="653"/>
      <c r="AL76" s="653"/>
      <c r="AM76" s="653"/>
      <c r="AN76" s="790"/>
      <c r="AO76" s="791"/>
      <c r="AP76" s="793"/>
      <c r="AQ76" s="794"/>
      <c r="AR76" s="795"/>
      <c r="AS76" s="784"/>
      <c r="AT76" s="758"/>
      <c r="AU76" s="758"/>
      <c r="AV76" s="758"/>
      <c r="AW76" s="758"/>
      <c r="AX76" s="758"/>
      <c r="AY76" s="785"/>
      <c r="AZ76" s="106" t="s">
        <v>1488</v>
      </c>
      <c r="BA76" s="556"/>
      <c r="BB76" s="577"/>
      <c r="BC76" s="526"/>
      <c r="BD76" s="556"/>
    </row>
    <row r="77" spans="1:56" ht="190.5" customHeight="1" thickBot="1">
      <c r="A77" s="652"/>
      <c r="B77" s="674"/>
      <c r="C77" s="652"/>
      <c r="D77" s="676"/>
      <c r="E77" s="676"/>
      <c r="F77" s="107" t="s">
        <v>1066</v>
      </c>
      <c r="G77" s="674"/>
      <c r="H77" s="678"/>
      <c r="I77" s="676"/>
      <c r="J77" s="680"/>
      <c r="K77" s="362" t="s">
        <v>103</v>
      </c>
      <c r="L77" s="403" t="s">
        <v>1070</v>
      </c>
      <c r="M77" s="355" t="s">
        <v>509</v>
      </c>
      <c r="N77" s="124">
        <f t="shared" ref="N77" si="88">IF(M77="Asignado",15,0)</f>
        <v>15</v>
      </c>
      <c r="O77" s="288" t="s">
        <v>289</v>
      </c>
      <c r="P77" s="124">
        <f t="shared" si="82"/>
        <v>15</v>
      </c>
      <c r="Q77" s="288" t="s">
        <v>291</v>
      </c>
      <c r="R77" s="124">
        <f t="shared" si="83"/>
        <v>15</v>
      </c>
      <c r="S77" s="288" t="s">
        <v>303</v>
      </c>
      <c r="T77" s="124">
        <f t="shared" si="84"/>
        <v>15</v>
      </c>
      <c r="U77" s="288" t="s">
        <v>295</v>
      </c>
      <c r="V77" s="124">
        <f t="shared" si="85"/>
        <v>15</v>
      </c>
      <c r="W77" s="288" t="s">
        <v>297</v>
      </c>
      <c r="X77" s="124">
        <f t="shared" si="86"/>
        <v>15</v>
      </c>
      <c r="Y77" s="288" t="s">
        <v>299</v>
      </c>
      <c r="Z77" s="124">
        <f t="shared" si="75"/>
        <v>10</v>
      </c>
      <c r="AA77" s="143">
        <f t="shared" si="76"/>
        <v>100</v>
      </c>
      <c r="AB77" s="140" t="str">
        <f t="shared" si="77"/>
        <v>Fuerte</v>
      </c>
      <c r="AC77" s="277" t="s">
        <v>1209</v>
      </c>
      <c r="AD77" s="140" t="str">
        <f t="shared" si="87"/>
        <v>Fuerte</v>
      </c>
      <c r="AE77" s="140" t="str">
        <f t="shared" si="78"/>
        <v>FuerteFuerte</v>
      </c>
      <c r="AF77" s="140" t="str">
        <f>IFERROR(VLOOKUP(AE77,PARAMETROS!$BH$2:$BJ$10,3,FALSE),"")</f>
        <v>Fuerte</v>
      </c>
      <c r="AG77" s="140">
        <f t="shared" si="79"/>
        <v>100</v>
      </c>
      <c r="AH77" s="140" t="str">
        <f>IFERROR(VLOOKUP(AE77,PARAMETROS!$BH$2:$BJ$10,2,FALSE),"")</f>
        <v>No</v>
      </c>
      <c r="AI77" s="661"/>
      <c r="AJ77" s="663"/>
      <c r="AK77" s="653"/>
      <c r="AL77" s="653"/>
      <c r="AM77" s="655"/>
      <c r="AN77" s="657"/>
      <c r="AO77" s="659"/>
      <c r="AP77" s="646"/>
      <c r="AQ77" s="648"/>
      <c r="AR77" s="650"/>
      <c r="AS77" s="652"/>
      <c r="AT77" s="676"/>
      <c r="AU77" s="676"/>
      <c r="AV77" s="676"/>
      <c r="AW77" s="676"/>
      <c r="AX77" s="676"/>
      <c r="AY77" s="674"/>
      <c r="AZ77" s="417" t="s">
        <v>1489</v>
      </c>
      <c r="BA77" s="557"/>
      <c r="BB77" s="578"/>
      <c r="BC77" s="527"/>
      <c r="BD77" s="557"/>
    </row>
    <row r="78" spans="1:56" ht="97.5" customHeight="1">
      <c r="A78" s="803" t="s">
        <v>732</v>
      </c>
      <c r="B78" s="673"/>
      <c r="C78" s="651" t="s">
        <v>191</v>
      </c>
      <c r="D78" s="675" t="s">
        <v>1075</v>
      </c>
      <c r="E78" s="675" t="s">
        <v>78</v>
      </c>
      <c r="F78" s="120" t="s">
        <v>1076</v>
      </c>
      <c r="G78" s="673" t="s">
        <v>1077</v>
      </c>
      <c r="H78" s="677">
        <v>4</v>
      </c>
      <c r="I78" s="675">
        <v>4</v>
      </c>
      <c r="J78" s="679" t="str">
        <f>IF(E78="8. Corrupción",IF(OR(AND(H78=1,I78=5),AND(H78=2,I78=5),AND(H78=3,I78=4),(H78+I78&gt;=8)),"Extrema",IF(OR(AND(H78=1,I78=4),AND(H78=2,I78=4),AND(H78=4,I78=3),AND(H78=3,I78=3)),"Alta",IF(OR(AND(H78=1,I78=3),AND(H78=2,I78=3)),"Moderada","No aplica para Corrupción"))),IF(H78+I78=0,"",IF(OR(AND(H78=3,I78=4),(AND(H78=2,I78=5)),(AND(H78=1,I78=5))),"Extrema",IF(OR(AND(H78=3,I78=1),(AND(H78=2,I78=2))),"Baja",IF(OR(AND(H78=4,I78=1),AND(H78=3,I78=2),AND(H78=2,I78=3),AND(H78=1,I78=3)),"Moderada",IF(H78+I78&gt;=8,"Extrema",IF(H78+I78&lt;4,"Baja",IF(H78+I78&gt;=6,"Alta","Alta"))))))))</f>
        <v>Extrema</v>
      </c>
      <c r="K78" s="358" t="s">
        <v>105</v>
      </c>
      <c r="L78" s="360" t="s">
        <v>1080</v>
      </c>
      <c r="M78" s="353" t="s">
        <v>509</v>
      </c>
      <c r="N78" s="122">
        <f>IF(M78="Asignado",15,0)</f>
        <v>15</v>
      </c>
      <c r="O78" s="288" t="s">
        <v>289</v>
      </c>
      <c r="P78" s="122">
        <f>IF(O78="Adecuado",15,0)</f>
        <v>15</v>
      </c>
      <c r="Q78" s="288" t="s">
        <v>291</v>
      </c>
      <c r="R78" s="122">
        <f>IF(Q78="Oportuna",15,0)</f>
        <v>15</v>
      </c>
      <c r="S78" s="288" t="s">
        <v>303</v>
      </c>
      <c r="T78" s="122">
        <f>IF(S78="Prevenir",15,IF(S78="Detectar",10,0))</f>
        <v>15</v>
      </c>
      <c r="U78" s="288" t="s">
        <v>295</v>
      </c>
      <c r="V78" s="122">
        <f>IF(U78="Confiable",15,0)</f>
        <v>15</v>
      </c>
      <c r="W78" s="288" t="s">
        <v>1252</v>
      </c>
      <c r="X78" s="122">
        <f>IF(W78="Se investigan y resuelven oportunamente",15,0)</f>
        <v>0</v>
      </c>
      <c r="Y78" s="288" t="s">
        <v>299</v>
      </c>
      <c r="Z78" s="122">
        <f t="shared" ref="Z78:Z80" si="89">IF(Y78="Completa",10,IF(Y78="incompleta",5,0))</f>
        <v>10</v>
      </c>
      <c r="AA78" s="141">
        <f t="shared" ref="AA78:AA80" si="90">N78+P78+R78+T78+V78+X78+Z78</f>
        <v>85</v>
      </c>
      <c r="AB78" s="274" t="str">
        <f t="shared" ref="AB78:AB80" si="91">IF(AA78&gt;=96,"Fuerte",IF(AA78&gt;=86,"Moderado",IF(AA78&gt;=0,"Débil","")))</f>
        <v>Débil</v>
      </c>
      <c r="AC78" s="277" t="s">
        <v>1391</v>
      </c>
      <c r="AD78" s="274" t="str">
        <f>IF(AC78="Siempre se ejecuta","Fuerte",IF(AC78="Algunas veces","Moderado",IF(AC78="no se ejecuta","Débil","")))</f>
        <v>Débil</v>
      </c>
      <c r="AE78" s="274" t="str">
        <f t="shared" ref="AE78:AE80" si="92">AB78&amp;AD78</f>
        <v>DébilDébil</v>
      </c>
      <c r="AF78" s="274" t="str">
        <f>IFERROR(VLOOKUP(AE78,PARAMETROS!$BH$2:$BJ$10,3,FALSE),"")</f>
        <v>Débil</v>
      </c>
      <c r="AG78" s="274">
        <f t="shared" ref="AG78:AG80" si="93">IF(AF78="fuerte",100,IF(AF78="Moderado",50,IF(AF78="débil",0,"")))</f>
        <v>0</v>
      </c>
      <c r="AH78" s="274" t="str">
        <f>IFERROR(VLOOKUP(AE78,PARAMETROS!$BH$2:$BJ$10,2,FALSE),"")</f>
        <v>Sí</v>
      </c>
      <c r="AI78" s="660">
        <f>IFERROR(AVERAGE(AG78:AG80),0)</f>
        <v>0</v>
      </c>
      <c r="AJ78" s="662" t="str">
        <f>IF(AI78&gt;=100,"Fuerte",IF(AI78&gt;=50,"Moderado",IF(AI78&gt;=0,"Débil","")))</f>
        <v>Débil</v>
      </c>
      <c r="AK78" s="653" t="s">
        <v>1210</v>
      </c>
      <c r="AL78" s="653" t="s">
        <v>1210</v>
      </c>
      <c r="AM78" s="654" t="str">
        <f>+AJ78&amp;AK78&amp;AL78</f>
        <v>DébilDirectamenteDirectamente</v>
      </c>
      <c r="AN78" s="656">
        <f>IFERROR(VLOOKUP(AM78,PARAMETROS!$BD$1:$BG$9,2,FALSE),0)</f>
        <v>0</v>
      </c>
      <c r="AO78" s="658">
        <f>IF(E78&lt;&gt;"8. Corrupción",IFERROR(VLOOKUP(AM78,PARAMETROS!$BD$1:$BG$9,3,FALSE),0),0)</f>
        <v>0</v>
      </c>
      <c r="AP78" s="645">
        <f>IF(H78 ="",0,IF(H78-AN78&lt;=0,1,H78-AN78))</f>
        <v>4</v>
      </c>
      <c r="AQ78" s="647">
        <f t="shared" ref="AQ78" si="94">IF(E78&lt;&gt;"8. Corrupción",IF(I78="",0,IF(I78-AO78=0,1,I78-AO78)),I78)</f>
        <v>4</v>
      </c>
      <c r="AR78" s="649" t="str">
        <f t="shared" ref="AR78" si="95">IF(E78="8. Corrupción",IF(OR(AND(AP78=1,AQ78=5),AND(AP78=2,AQ78=5),AND(AP78=3,AQ78=4),(AP78+AQ78&gt;=8)),"Extrema",IF(OR(AND(AP78=1,AQ78=4),AND(AP78=2,AQ78=4),AND(AP78=4,AQ78=3),AND(AP78=3,AQ78=3)),"Alta",IF(OR(AND(AP78=1,AQ78=3),AND(AP78=2,AQ78=3)),"Moderada","No aplica para Corrupción"))),IF(AP78+AQ78=0,"",IF(OR(AND(AP78=3,AQ78=4),(AND(AP78=2,AQ78=5)),(AND(AP78=1,AQ78=5))),"Extrema",IF(OR(AND(AP78=3,AQ78=1),(AND(AP78=2,AQ78=2))),"Baja",IF(OR(AND(AP78=4,AQ78=1),AND(AP78=3,AQ78=2),AND(AP78=2,AQ78=3),AND(AP78=1,AQ78=3)),"Moderada",IF(AP78+AQ78&gt;=8,"Extrema",IF(AP78+AQ78&lt;4,"Baja",IF(AP78+AQ78&gt;=6,"Alta","Alta"))))))))</f>
        <v>Extrema</v>
      </c>
      <c r="AS78" s="651" t="s">
        <v>206</v>
      </c>
      <c r="AT78" s="120" t="s">
        <v>1083</v>
      </c>
      <c r="AU78" s="675" t="s">
        <v>1084</v>
      </c>
      <c r="AV78" s="675" t="s">
        <v>1085</v>
      </c>
      <c r="AW78" s="675" t="s">
        <v>1086</v>
      </c>
      <c r="AX78" s="760">
        <v>43466</v>
      </c>
      <c r="AY78" s="796">
        <v>43830</v>
      </c>
      <c r="AZ78" s="559" t="s">
        <v>1490</v>
      </c>
      <c r="BA78" s="553">
        <v>0</v>
      </c>
      <c r="BB78" s="814" t="s">
        <v>1481</v>
      </c>
      <c r="BC78" s="775" t="s">
        <v>127</v>
      </c>
      <c r="BD78" s="826" t="s">
        <v>1394</v>
      </c>
    </row>
    <row r="79" spans="1:56" ht="135.75" customHeight="1">
      <c r="A79" s="804"/>
      <c r="B79" s="785"/>
      <c r="C79" s="784"/>
      <c r="D79" s="758"/>
      <c r="E79" s="758"/>
      <c r="F79" s="106" t="s">
        <v>1078</v>
      </c>
      <c r="G79" s="785"/>
      <c r="H79" s="786"/>
      <c r="I79" s="758"/>
      <c r="J79" s="787"/>
      <c r="K79" s="359" t="s">
        <v>81</v>
      </c>
      <c r="L79" s="363" t="s">
        <v>1081</v>
      </c>
      <c r="M79" s="354" t="s">
        <v>509</v>
      </c>
      <c r="N79" s="99">
        <f>IF(M79="Asignado",15,0)</f>
        <v>15</v>
      </c>
      <c r="O79" s="288" t="s">
        <v>289</v>
      </c>
      <c r="P79" s="99">
        <f t="shared" ref="P79:P80" si="96">IF(O79="Adecuado",15,0)</f>
        <v>15</v>
      </c>
      <c r="Q79" s="288" t="s">
        <v>292</v>
      </c>
      <c r="R79" s="99">
        <f t="shared" ref="R79:R80" si="97">IF(Q79="Oportuna",15,0)</f>
        <v>0</v>
      </c>
      <c r="S79" s="288" t="s">
        <v>303</v>
      </c>
      <c r="T79" s="99">
        <f t="shared" ref="T79:T80" si="98">IF(S79="Prevenir",15,IF(S79="Detectar",10,0))</f>
        <v>15</v>
      </c>
      <c r="U79" s="288" t="s">
        <v>295</v>
      </c>
      <c r="V79" s="99">
        <f t="shared" ref="V79:V80" si="99">IF(U79="Confiable",15,0)</f>
        <v>15</v>
      </c>
      <c r="W79" s="288" t="s">
        <v>1252</v>
      </c>
      <c r="X79" s="99">
        <f t="shared" ref="X79:X80" si="100">IF(W79="Se investigan y resuelven oportunamente",15,0)</f>
        <v>0</v>
      </c>
      <c r="Y79" s="288" t="s">
        <v>299</v>
      </c>
      <c r="Z79" s="99">
        <f t="shared" si="89"/>
        <v>10</v>
      </c>
      <c r="AA79" s="142">
        <f t="shared" si="90"/>
        <v>70</v>
      </c>
      <c r="AB79" s="275" t="str">
        <f t="shared" si="91"/>
        <v>Débil</v>
      </c>
      <c r="AC79" s="277" t="s">
        <v>1239</v>
      </c>
      <c r="AD79" s="275" t="str">
        <f t="shared" ref="AD79:AD80" si="101">IF(AC79="Siempre se ejecuta","Fuerte",IF(AC79="Algunas veces","Moderado",IF(AC79="no se ejecuta","Débil","")))</f>
        <v>Moderado</v>
      </c>
      <c r="AE79" s="275" t="str">
        <f t="shared" si="92"/>
        <v>DébilModerado</v>
      </c>
      <c r="AF79" s="275" t="str">
        <f>IFERROR(VLOOKUP(AE79,PARAMETROS!$BH$2:$BJ$10,3,FALSE),"")</f>
        <v>Débil</v>
      </c>
      <c r="AG79" s="275">
        <f t="shared" si="93"/>
        <v>0</v>
      </c>
      <c r="AH79" s="275" t="str">
        <f>IFERROR(VLOOKUP(AE79,PARAMETROS!$BH$2:$BJ$10,2,FALSE),"")</f>
        <v>Sí</v>
      </c>
      <c r="AI79" s="788"/>
      <c r="AJ79" s="789"/>
      <c r="AK79" s="653"/>
      <c r="AL79" s="653"/>
      <c r="AM79" s="653"/>
      <c r="AN79" s="790"/>
      <c r="AO79" s="791"/>
      <c r="AP79" s="793"/>
      <c r="AQ79" s="794"/>
      <c r="AR79" s="795"/>
      <c r="AS79" s="784"/>
      <c r="AT79" s="106" t="s">
        <v>1087</v>
      </c>
      <c r="AU79" s="758"/>
      <c r="AV79" s="758"/>
      <c r="AW79" s="758"/>
      <c r="AX79" s="758"/>
      <c r="AY79" s="785"/>
      <c r="AZ79" s="806"/>
      <c r="BA79" s="556"/>
      <c r="BB79" s="815"/>
      <c r="BC79" s="777"/>
      <c r="BD79" s="827"/>
    </row>
    <row r="80" spans="1:56" ht="147.75" customHeight="1" thickBot="1">
      <c r="A80" s="805"/>
      <c r="B80" s="674"/>
      <c r="C80" s="652"/>
      <c r="D80" s="676"/>
      <c r="E80" s="676"/>
      <c r="F80" s="107" t="s">
        <v>1079</v>
      </c>
      <c r="G80" s="674"/>
      <c r="H80" s="678"/>
      <c r="I80" s="676"/>
      <c r="J80" s="680"/>
      <c r="K80" s="362" t="s">
        <v>81</v>
      </c>
      <c r="L80" s="365" t="s">
        <v>1082</v>
      </c>
      <c r="M80" s="355" t="s">
        <v>509</v>
      </c>
      <c r="N80" s="124">
        <f t="shared" ref="N80" si="102">IF(M80="Asignado",15,0)</f>
        <v>15</v>
      </c>
      <c r="O80" s="288" t="s">
        <v>289</v>
      </c>
      <c r="P80" s="124">
        <f t="shared" si="96"/>
        <v>15</v>
      </c>
      <c r="Q80" s="288" t="s">
        <v>292</v>
      </c>
      <c r="R80" s="124">
        <f t="shared" si="97"/>
        <v>0</v>
      </c>
      <c r="S80" s="288" t="s">
        <v>303</v>
      </c>
      <c r="T80" s="124">
        <f t="shared" si="98"/>
        <v>15</v>
      </c>
      <c r="U80" s="288" t="s">
        <v>295</v>
      </c>
      <c r="V80" s="124">
        <f t="shared" si="99"/>
        <v>15</v>
      </c>
      <c r="W80" s="288" t="s">
        <v>1252</v>
      </c>
      <c r="X80" s="124">
        <f t="shared" si="100"/>
        <v>0</v>
      </c>
      <c r="Y80" s="288" t="s">
        <v>299</v>
      </c>
      <c r="Z80" s="124">
        <f t="shared" si="89"/>
        <v>10</v>
      </c>
      <c r="AA80" s="143">
        <f t="shared" si="90"/>
        <v>70</v>
      </c>
      <c r="AB80" s="140" t="str">
        <f t="shared" si="91"/>
        <v>Débil</v>
      </c>
      <c r="AC80" s="277" t="s">
        <v>1209</v>
      </c>
      <c r="AD80" s="140" t="str">
        <f t="shared" si="101"/>
        <v>Fuerte</v>
      </c>
      <c r="AE80" s="140" t="str">
        <f t="shared" si="92"/>
        <v>DébilFuerte</v>
      </c>
      <c r="AF80" s="140" t="str">
        <f>IFERROR(VLOOKUP(AE80,PARAMETROS!$BH$2:$BJ$10,3,FALSE),"")</f>
        <v>Débil</v>
      </c>
      <c r="AG80" s="140">
        <f t="shared" si="93"/>
        <v>0</v>
      </c>
      <c r="AH80" s="140" t="str">
        <f>IFERROR(VLOOKUP(AE80,PARAMETROS!$BH$2:$BJ$10,2,FALSE),"")</f>
        <v>Sí</v>
      </c>
      <c r="AI80" s="661"/>
      <c r="AJ80" s="663"/>
      <c r="AK80" s="653"/>
      <c r="AL80" s="653"/>
      <c r="AM80" s="655"/>
      <c r="AN80" s="657"/>
      <c r="AO80" s="659"/>
      <c r="AP80" s="646"/>
      <c r="AQ80" s="648"/>
      <c r="AR80" s="650"/>
      <c r="AS80" s="652"/>
      <c r="AT80" s="107" t="s">
        <v>1387</v>
      </c>
      <c r="AU80" s="676"/>
      <c r="AV80" s="676"/>
      <c r="AW80" s="676"/>
      <c r="AX80" s="676"/>
      <c r="AY80" s="674"/>
      <c r="AZ80" s="807"/>
      <c r="BA80" s="554"/>
      <c r="BB80" s="816"/>
      <c r="BC80" s="776"/>
      <c r="BD80" s="828"/>
    </row>
    <row r="81" spans="1:56" ht="76.5" customHeight="1">
      <c r="A81" s="651"/>
      <c r="B81" s="673" t="s">
        <v>71</v>
      </c>
      <c r="C81" s="651" t="s">
        <v>191</v>
      </c>
      <c r="D81" s="675" t="s">
        <v>1088</v>
      </c>
      <c r="E81" s="675" t="s">
        <v>74</v>
      </c>
      <c r="F81" s="120" t="s">
        <v>1089</v>
      </c>
      <c r="G81" s="673" t="s">
        <v>1090</v>
      </c>
      <c r="H81" s="677">
        <v>5</v>
      </c>
      <c r="I81" s="675">
        <v>4</v>
      </c>
      <c r="J81" s="679" t="str">
        <f>IF(E81="8. Corrupción",IF(OR(AND(H81=1,I81=5),AND(H81=2,I81=5),AND(H81=3,I81=4),(H81+I81&gt;=8)),"Extrema",IF(OR(AND(H81=1,I81=4),AND(H81=2,I81=4),AND(H81=4,I81=3),AND(H81=3,I81=3)),"Alta",IF(OR(AND(H81=1,I81=3),AND(H81=2,I81=3)),"Moderada","No aplica para Corrupción"))),IF(H81+I81=0,"",IF(OR(AND(H81=3,I81=4),(AND(H81=2,I81=5)),(AND(H81=1,I81=5))),"Extrema",IF(OR(AND(H81=3,I81=1),(AND(H81=2,I81=2))),"Baja",IF(OR(AND(H81=4,I81=1),AND(H81=3,I81=2),AND(H81=2,I81=3),AND(H81=1,I81=3)),"Moderada",IF(H81+I81&gt;=8,"Extrema",IF(H81+I81&lt;4,"Baja",IF(H81+I81&gt;=6,"Alta","Alta"))))))))</f>
        <v>Extrema</v>
      </c>
      <c r="K81" s="358" t="s">
        <v>105</v>
      </c>
      <c r="L81" s="360" t="s">
        <v>1093</v>
      </c>
      <c r="M81" s="353" t="s">
        <v>509</v>
      </c>
      <c r="N81" s="122">
        <f>IF(M81="Asignado",15,0)</f>
        <v>15</v>
      </c>
      <c r="O81" s="288" t="s">
        <v>290</v>
      </c>
      <c r="P81" s="122">
        <f>IF(O81="Adecuado",15,0)</f>
        <v>0</v>
      </c>
      <c r="Q81" s="288" t="s">
        <v>291</v>
      </c>
      <c r="R81" s="122">
        <f>IF(Q81="Oportuna",15,0)</f>
        <v>15</v>
      </c>
      <c r="S81" s="288" t="s">
        <v>293</v>
      </c>
      <c r="T81" s="122">
        <f>IF(S81="Prevenir",15,IF(S81="Detectar",10,0))</f>
        <v>0</v>
      </c>
      <c r="U81" s="288" t="s">
        <v>295</v>
      </c>
      <c r="V81" s="122">
        <f>IF(U81="Confiable",15,0)</f>
        <v>15</v>
      </c>
      <c r="W81" s="288" t="s">
        <v>1252</v>
      </c>
      <c r="X81" s="122">
        <f>IF(W81="Se investigan y resuelven oportunamente",15,0)</f>
        <v>0</v>
      </c>
      <c r="Y81" s="288" t="s">
        <v>299</v>
      </c>
      <c r="Z81" s="122">
        <f t="shared" ref="Z81:Z84" si="103">IF(Y81="Completa",10,IF(Y81="incompleta",5,0))</f>
        <v>10</v>
      </c>
      <c r="AA81" s="141">
        <f t="shared" ref="AA81:AA84" si="104">N81+P81+R81+T81+V81+X81+Z81</f>
        <v>55</v>
      </c>
      <c r="AB81" s="274" t="str">
        <f t="shared" ref="AB81:AB84" si="105">IF(AA81&gt;=96,"Fuerte",IF(AA81&gt;=86,"Moderado",IF(AA81&gt;=0,"Débil","")))</f>
        <v>Débil</v>
      </c>
      <c r="AC81" s="277" t="s">
        <v>1209</v>
      </c>
      <c r="AD81" s="274" t="str">
        <f>IF(AC81="Siempre se ejecuta","Fuerte",IF(AC81="Algunas veces","Moderado",IF(AC81="no se ejecuta","Débil","")))</f>
        <v>Fuerte</v>
      </c>
      <c r="AE81" s="274" t="str">
        <f t="shared" ref="AE81:AE84" si="106">AB81&amp;AD81</f>
        <v>DébilFuerte</v>
      </c>
      <c r="AF81" s="274" t="str">
        <f>IFERROR(VLOOKUP(AE81,PARAMETROS!$BH$2:$BJ$10,3,FALSE),"")</f>
        <v>Débil</v>
      </c>
      <c r="AG81" s="274">
        <f t="shared" ref="AG81:AG84" si="107">IF(AF81="fuerte",100,IF(AF81="Moderado",50,IF(AF81="débil",0,"")))</f>
        <v>0</v>
      </c>
      <c r="AH81" s="274" t="str">
        <f>IFERROR(VLOOKUP(AE81,PARAMETROS!$BH$2:$BJ$10,2,FALSE),"")</f>
        <v>Sí</v>
      </c>
      <c r="AI81" s="660">
        <f>IFERROR(AVERAGE(AG81:AG83),0)</f>
        <v>0</v>
      </c>
      <c r="AJ81" s="662" t="str">
        <f>IF(AI81&gt;=100,"Fuerte",IF(AI81&gt;=50,"Moderado",IF(AI81&gt;=0,"Débil","")))</f>
        <v>Débil</v>
      </c>
      <c r="AK81" s="653" t="s">
        <v>1305</v>
      </c>
      <c r="AL81" s="653" t="s">
        <v>559</v>
      </c>
      <c r="AM81" s="654" t="str">
        <f>+AJ81&amp;AK81&amp;AL81</f>
        <v>DébilNo disminuyeIndirectamente</v>
      </c>
      <c r="AN81" s="656">
        <f>IFERROR(VLOOKUP(AM81,PARAMETROS!$BD$1:$BG$9,2,FALSE),0)</f>
        <v>0</v>
      </c>
      <c r="AO81" s="658">
        <f>IF(E81&lt;&gt;"8. Corrupción",IFERROR(VLOOKUP(AM81,PARAMETROS!$BD$1:$BG$9,3,FALSE),0),0)</f>
        <v>0</v>
      </c>
      <c r="AP81" s="645">
        <f>IF(H81 ="",0,IF(H81-AN81&lt;=0,1,H81-AN81))</f>
        <v>5</v>
      </c>
      <c r="AQ81" s="647">
        <f t="shared" ref="AQ81" si="108">IF(E81&lt;&gt;"8. Corrupción",IF(I81="",0,IF(I81-AO81=0,1,I81-AO81)),I81)</f>
        <v>4</v>
      </c>
      <c r="AR81" s="649" t="str">
        <f t="shared" ref="AR81" si="109">IF(E81="8. Corrupción",IF(OR(AND(AP81=1,AQ81=5),AND(AP81=2,AQ81=5),AND(AP81=3,AQ81=4),(AP81+AQ81&gt;=8)),"Extrema",IF(OR(AND(AP81=1,AQ81=4),AND(AP81=2,AQ81=4),AND(AP81=4,AQ81=3),AND(AP81=3,AQ81=3)),"Alta",IF(OR(AND(AP81=1,AQ81=3),AND(AP81=2,AQ81=3)),"Moderada","No aplica para Corrupción"))),IF(AP81+AQ81=0,"",IF(OR(AND(AP81=3,AQ81=4),(AND(AP81=2,AQ81=5)),(AND(AP81=1,AQ81=5))),"Extrema",IF(OR(AND(AP81=3,AQ81=1),(AND(AP81=2,AQ81=2))),"Baja",IF(OR(AND(AP81=4,AQ81=1),AND(AP81=3,AQ81=2),AND(AP81=2,AQ81=3),AND(AP81=1,AQ81=3)),"Moderada",IF(AP81+AQ81&gt;=8,"Extrema",IF(AP81+AQ81&lt;4,"Baja",IF(AP81+AQ81&gt;=6,"Alta","Alta"))))))))</f>
        <v>Extrema</v>
      </c>
      <c r="AS81" s="651" t="s">
        <v>206</v>
      </c>
      <c r="AT81" s="675" t="s">
        <v>1094</v>
      </c>
      <c r="AU81" s="675" t="s">
        <v>1095</v>
      </c>
      <c r="AV81" s="675" t="s">
        <v>1096</v>
      </c>
      <c r="AW81" s="675" t="s">
        <v>1097</v>
      </c>
      <c r="AX81" s="760">
        <v>43586</v>
      </c>
      <c r="AY81" s="796">
        <v>43829</v>
      </c>
      <c r="AZ81" s="559" t="s">
        <v>1491</v>
      </c>
      <c r="BA81" s="775">
        <v>0</v>
      </c>
      <c r="BB81" s="814" t="s">
        <v>1480</v>
      </c>
      <c r="BC81" s="775" t="s">
        <v>127</v>
      </c>
      <c r="BD81" s="553"/>
    </row>
    <row r="82" spans="1:56" ht="64.5" customHeight="1">
      <c r="A82" s="784"/>
      <c r="B82" s="785"/>
      <c r="C82" s="784"/>
      <c r="D82" s="758"/>
      <c r="E82" s="758"/>
      <c r="F82" s="106" t="s">
        <v>1091</v>
      </c>
      <c r="G82" s="785"/>
      <c r="H82" s="786"/>
      <c r="I82" s="758"/>
      <c r="J82" s="787"/>
      <c r="K82" s="359" t="s">
        <v>96</v>
      </c>
      <c r="L82" s="363" t="s">
        <v>1093</v>
      </c>
      <c r="M82" s="354" t="s">
        <v>509</v>
      </c>
      <c r="N82" s="99">
        <f>IF(M82="Asignado",15,0)</f>
        <v>15</v>
      </c>
      <c r="O82" s="288" t="s">
        <v>289</v>
      </c>
      <c r="P82" s="99">
        <f t="shared" ref="P82:P83" si="110">IF(O82="Adecuado",15,0)</f>
        <v>15</v>
      </c>
      <c r="Q82" s="288" t="s">
        <v>291</v>
      </c>
      <c r="R82" s="99">
        <f t="shared" ref="R82:R83" si="111">IF(Q82="Oportuna",15,0)</f>
        <v>15</v>
      </c>
      <c r="S82" s="288" t="s">
        <v>293</v>
      </c>
      <c r="T82" s="99">
        <f t="shared" ref="T82:T83" si="112">IF(S82="Prevenir",15,IF(S82="Detectar",10,0))</f>
        <v>0</v>
      </c>
      <c r="U82" s="288" t="s">
        <v>295</v>
      </c>
      <c r="V82" s="99">
        <f t="shared" ref="V82:V83" si="113">IF(U82="Confiable",15,0)</f>
        <v>15</v>
      </c>
      <c r="W82" s="288" t="s">
        <v>1252</v>
      </c>
      <c r="X82" s="99">
        <f t="shared" ref="X82:X83" si="114">IF(W82="Se investigan y resuelven oportunamente",15,0)</f>
        <v>0</v>
      </c>
      <c r="Y82" s="288" t="s">
        <v>301</v>
      </c>
      <c r="Z82" s="99">
        <f t="shared" si="103"/>
        <v>0</v>
      </c>
      <c r="AA82" s="142">
        <f t="shared" si="104"/>
        <v>60</v>
      </c>
      <c r="AB82" s="275" t="str">
        <f t="shared" si="105"/>
        <v>Débil</v>
      </c>
      <c r="AC82" s="277" t="s">
        <v>1209</v>
      </c>
      <c r="AD82" s="275" t="str">
        <f t="shared" ref="AD82:AD83" si="115">IF(AC82="Siempre se ejecuta","Fuerte",IF(AC82="Algunas veces","Moderado",IF(AC82="no se ejecuta","Débil","")))</f>
        <v>Fuerte</v>
      </c>
      <c r="AE82" s="275" t="str">
        <f t="shared" si="106"/>
        <v>DébilFuerte</v>
      </c>
      <c r="AF82" s="275" t="str">
        <f>IFERROR(VLOOKUP(AE82,PARAMETROS!$BH$2:$BJ$10,3,FALSE),"")</f>
        <v>Débil</v>
      </c>
      <c r="AG82" s="275">
        <f t="shared" si="107"/>
        <v>0</v>
      </c>
      <c r="AH82" s="275" t="str">
        <f>IFERROR(VLOOKUP(AE82,PARAMETROS!$BH$2:$BJ$10,2,FALSE),"")</f>
        <v>Sí</v>
      </c>
      <c r="AI82" s="788"/>
      <c r="AJ82" s="789"/>
      <c r="AK82" s="653"/>
      <c r="AL82" s="653"/>
      <c r="AM82" s="653"/>
      <c r="AN82" s="790"/>
      <c r="AO82" s="791"/>
      <c r="AP82" s="793"/>
      <c r="AQ82" s="794"/>
      <c r="AR82" s="795"/>
      <c r="AS82" s="784"/>
      <c r="AT82" s="758"/>
      <c r="AU82" s="758"/>
      <c r="AV82" s="758"/>
      <c r="AW82" s="758"/>
      <c r="AX82" s="758"/>
      <c r="AY82" s="785"/>
      <c r="AZ82" s="806"/>
      <c r="BA82" s="777"/>
      <c r="BB82" s="815"/>
      <c r="BC82" s="777"/>
      <c r="BD82" s="556"/>
    </row>
    <row r="83" spans="1:56" ht="37.5" customHeight="1" thickBot="1">
      <c r="A83" s="652"/>
      <c r="B83" s="674"/>
      <c r="C83" s="652"/>
      <c r="D83" s="676"/>
      <c r="E83" s="676"/>
      <c r="F83" s="107" t="s">
        <v>1092</v>
      </c>
      <c r="G83" s="674"/>
      <c r="H83" s="678"/>
      <c r="I83" s="676"/>
      <c r="J83" s="680"/>
      <c r="K83" s="362" t="s">
        <v>81</v>
      </c>
      <c r="L83" s="365" t="s">
        <v>1093</v>
      </c>
      <c r="M83" s="355" t="s">
        <v>509</v>
      </c>
      <c r="N83" s="124">
        <f t="shared" ref="N83" si="116">IF(M83="Asignado",15,0)</f>
        <v>15</v>
      </c>
      <c r="O83" s="288" t="s">
        <v>289</v>
      </c>
      <c r="P83" s="124">
        <f t="shared" si="110"/>
        <v>15</v>
      </c>
      <c r="Q83" s="288" t="s">
        <v>292</v>
      </c>
      <c r="R83" s="124">
        <f t="shared" si="111"/>
        <v>0</v>
      </c>
      <c r="S83" s="288" t="s">
        <v>293</v>
      </c>
      <c r="T83" s="124">
        <f t="shared" si="112"/>
        <v>0</v>
      </c>
      <c r="U83" s="288" t="s">
        <v>515</v>
      </c>
      <c r="V83" s="124">
        <f t="shared" si="113"/>
        <v>0</v>
      </c>
      <c r="W83" s="288" t="s">
        <v>1252</v>
      </c>
      <c r="X83" s="124">
        <f t="shared" si="114"/>
        <v>0</v>
      </c>
      <c r="Y83" s="288" t="s">
        <v>301</v>
      </c>
      <c r="Z83" s="124">
        <f t="shared" si="103"/>
        <v>0</v>
      </c>
      <c r="AA83" s="143">
        <f t="shared" si="104"/>
        <v>30</v>
      </c>
      <c r="AB83" s="140" t="str">
        <f t="shared" si="105"/>
        <v>Débil</v>
      </c>
      <c r="AC83" s="277" t="s">
        <v>1391</v>
      </c>
      <c r="AD83" s="140" t="str">
        <f t="shared" si="115"/>
        <v>Débil</v>
      </c>
      <c r="AE83" s="140" t="str">
        <f t="shared" si="106"/>
        <v>DébilDébil</v>
      </c>
      <c r="AF83" s="140" t="str">
        <f>IFERROR(VLOOKUP(AE83,PARAMETROS!$BH$2:$BJ$10,3,FALSE),"")</f>
        <v>Débil</v>
      </c>
      <c r="AG83" s="140">
        <f t="shared" si="107"/>
        <v>0</v>
      </c>
      <c r="AH83" s="140" t="str">
        <f>IFERROR(VLOOKUP(AE83,PARAMETROS!$BH$2:$BJ$10,2,FALSE),"")</f>
        <v>Sí</v>
      </c>
      <c r="AI83" s="661"/>
      <c r="AJ83" s="663"/>
      <c r="AK83" s="653"/>
      <c r="AL83" s="653"/>
      <c r="AM83" s="655"/>
      <c r="AN83" s="657"/>
      <c r="AO83" s="659"/>
      <c r="AP83" s="646"/>
      <c r="AQ83" s="648"/>
      <c r="AR83" s="650"/>
      <c r="AS83" s="652"/>
      <c r="AT83" s="676"/>
      <c r="AU83" s="676"/>
      <c r="AV83" s="676"/>
      <c r="AW83" s="676"/>
      <c r="AX83" s="676"/>
      <c r="AY83" s="674"/>
      <c r="AZ83" s="807"/>
      <c r="BA83" s="776"/>
      <c r="BB83" s="816"/>
      <c r="BC83" s="776"/>
      <c r="BD83" s="557"/>
    </row>
    <row r="84" spans="1:56" ht="409.6" customHeight="1" thickBot="1">
      <c r="A84" s="366" t="s">
        <v>68</v>
      </c>
      <c r="B84" s="367" t="s">
        <v>26</v>
      </c>
      <c r="C84" s="291" t="s">
        <v>192</v>
      </c>
      <c r="D84" s="292" t="s">
        <v>1098</v>
      </c>
      <c r="E84" s="292" t="s">
        <v>72</v>
      </c>
      <c r="F84" s="293" t="s">
        <v>1099</v>
      </c>
      <c r="G84" s="367" t="s">
        <v>1100</v>
      </c>
      <c r="H84" s="294">
        <v>2</v>
      </c>
      <c r="I84" s="292">
        <v>2</v>
      </c>
      <c r="J84" s="368" t="str">
        <f>IF(E84="8. Corrupción",IF(OR(AND(H84=1,I84=5),AND(H84=2,I84=5),AND(H84=3,I84=4),(H84+I84&gt;=8)),"Extrema",IF(OR(AND(H84=1,I84=4),AND(H84=2,I84=4),AND(H84=4,I84=3),AND(H84=3,I84=3)),"Alta",IF(OR(AND(H84=1,I84=3),AND(H84=2,I84=3)),"Moderada","No aplica para Corrupción"))),IF(H84+I84=0,"",IF(OR(AND(H84=3,I84=4),(AND(H84=2,I84=5)),(AND(H84=1,I84=5))),"Extrema",IF(OR(AND(H84=3,I84=1),(AND(H84=2,I84=2))),"Baja",IF(OR(AND(H84=4,I84=1),AND(H84=3,I84=2),AND(H84=2,I84=3),AND(H84=1,I84=3)),"Moderada",IF(H84+I84&gt;=8,"Extrema",IF(H84+I84&lt;4,"Baja",IF(H84+I84&gt;=6,"Alta","Alta"))))))))</f>
        <v>Baja</v>
      </c>
      <c r="K84" s="369" t="s">
        <v>85</v>
      </c>
      <c r="L84" s="370" t="s">
        <v>1101</v>
      </c>
      <c r="M84" s="371" t="s">
        <v>509</v>
      </c>
      <c r="N84" s="372">
        <f t="shared" ref="N84:N92" si="117">IF(M84="Asignado",15,0)</f>
        <v>15</v>
      </c>
      <c r="O84" s="288" t="s">
        <v>289</v>
      </c>
      <c r="P84" s="372">
        <f>IF(O84="Adecuado",15,0)</f>
        <v>15</v>
      </c>
      <c r="Q84" s="288" t="s">
        <v>291</v>
      </c>
      <c r="R84" s="372">
        <f>IF(Q84="Oportuna",15,0)</f>
        <v>15</v>
      </c>
      <c r="S84" s="288" t="s">
        <v>303</v>
      </c>
      <c r="T84" s="372">
        <f>IF(S84="Prevenir",15,IF(S84="Detectar",10,0))</f>
        <v>15</v>
      </c>
      <c r="U84" s="288" t="s">
        <v>295</v>
      </c>
      <c r="V84" s="372">
        <f>IF(U84="Confiable",15,0)</f>
        <v>15</v>
      </c>
      <c r="W84" s="288" t="s">
        <v>297</v>
      </c>
      <c r="X84" s="372">
        <f>IF(W84="Se investigan y resuelven oportunamente",15,0)</f>
        <v>15</v>
      </c>
      <c r="Y84" s="288" t="s">
        <v>299</v>
      </c>
      <c r="Z84" s="372">
        <f t="shared" si="103"/>
        <v>10</v>
      </c>
      <c r="AA84" s="373">
        <f t="shared" si="104"/>
        <v>100</v>
      </c>
      <c r="AB84" s="374" t="str">
        <f t="shared" si="105"/>
        <v>Fuerte</v>
      </c>
      <c r="AC84" s="277" t="s">
        <v>1209</v>
      </c>
      <c r="AD84" s="374" t="str">
        <f>IF(AC84="Siempre se ejecuta","Fuerte",IF(AC84="Algunas veces","Moderado",IF(AC84="no se ejecuta","Débil","")))</f>
        <v>Fuerte</v>
      </c>
      <c r="AE84" s="374" t="str">
        <f t="shared" si="106"/>
        <v>FuerteFuerte</v>
      </c>
      <c r="AF84" s="374" t="str">
        <f>IFERROR(VLOOKUP(AE84,PARAMETROS!$BH$2:$BJ$10,3,FALSE),"")</f>
        <v>Fuerte</v>
      </c>
      <c r="AG84" s="374">
        <f t="shared" si="107"/>
        <v>100</v>
      </c>
      <c r="AH84" s="374" t="str">
        <f>IFERROR(VLOOKUP(AE84,PARAMETROS!$BH$2:$BJ$10,2,FALSE),"")</f>
        <v>No</v>
      </c>
      <c r="AI84" s="384">
        <f>IFERROR(AVERAGE(AG84:AG84),0)</f>
        <v>100</v>
      </c>
      <c r="AJ84" s="374" t="str">
        <f>IF(AI84&gt;=100,"Fuerte",IF(AI84&gt;=50,"Moderado",IF(AI84&gt;=0,"Débil","")))</f>
        <v>Fuerte</v>
      </c>
      <c r="AK84" s="277" t="s">
        <v>1210</v>
      </c>
      <c r="AL84" s="277" t="s">
        <v>559</v>
      </c>
      <c r="AM84" s="300" t="str">
        <f>+AJ84&amp;AK84&amp;AL84</f>
        <v>FuerteDirectamenteIndirectamente</v>
      </c>
      <c r="AN84" s="377">
        <f>IFERROR(VLOOKUP(AM84,PARAMETROS!$BD$1:$BG$9,2,FALSE),0)</f>
        <v>2</v>
      </c>
      <c r="AO84" s="378">
        <f>IF(E84&lt;&gt;"8. Corrupción",IFERROR(VLOOKUP(AM84,PARAMETROS!$BD$1:$BG$9,3,FALSE),0),0)</f>
        <v>1</v>
      </c>
      <c r="AP84" s="379">
        <f>IF(H84 ="",0,IF(H84-AN84&lt;=0,1,H84-AN84))</f>
        <v>1</v>
      </c>
      <c r="AQ84" s="380">
        <f t="shared" ref="AQ84" si="118">IF(E84&lt;&gt;"8. Corrupción",IF(I84="",0,IF(I84-AO84=0,1,I84-AO84)),I84)</f>
        <v>1</v>
      </c>
      <c r="AR84" s="381" t="str">
        <f t="shared" ref="AR84" si="119">IF(E84="8. Corrupción",IF(OR(AND(AP84=1,AQ84=5),AND(AP84=2,AQ84=5),AND(AP84=3,AQ84=4),(AP84+AQ84&gt;=8)),"Extrema",IF(OR(AND(AP84=1,AQ84=4),AND(AP84=2,AQ84=4),AND(AP84=4,AQ84=3),AND(AP84=3,AQ84=3)),"Alta",IF(OR(AND(AP84=1,AQ84=3),AND(AP84=2,AQ84=3)),"Moderada","No aplica para Corrupción"))),IF(AP84+AQ84=0,"",IF(OR(AND(AP84=3,AQ84=4),(AND(AP84=2,AQ84=5)),(AND(AP84=1,AQ84=5))),"Extrema",IF(OR(AND(AP84=3,AQ84=1),(AND(AP84=2,AQ84=2))),"Baja",IF(OR(AND(AP84=4,AQ84=1),AND(AP84=3,AQ84=2),AND(AP84=2,AQ84=3),AND(AP84=1,AQ84=3)),"Moderada",IF(AP84+AQ84&gt;=8,"Extrema",IF(AP84+AQ84&lt;4,"Baja",IF(AP84+AQ84&gt;=6,"Alta","Alta"))))))))</f>
        <v>Baja</v>
      </c>
      <c r="AS84" s="291" t="s">
        <v>206</v>
      </c>
      <c r="AT84" s="382" t="s">
        <v>1101</v>
      </c>
      <c r="AU84" s="292" t="s">
        <v>1102</v>
      </c>
      <c r="AV84" s="292" t="s">
        <v>1103</v>
      </c>
      <c r="AW84" s="292" t="s">
        <v>1104</v>
      </c>
      <c r="AX84" s="306">
        <v>43466</v>
      </c>
      <c r="AY84" s="383">
        <v>43830</v>
      </c>
      <c r="AZ84" s="448" t="s">
        <v>1492</v>
      </c>
      <c r="BA84" s="367" t="s">
        <v>1467</v>
      </c>
      <c r="BB84" s="366" t="s">
        <v>1468</v>
      </c>
      <c r="BC84" s="292" t="s">
        <v>127</v>
      </c>
      <c r="BD84" s="367"/>
    </row>
    <row r="85" spans="1:56" ht="129.75" customHeight="1">
      <c r="A85" s="651"/>
      <c r="B85" s="673" t="s">
        <v>71</v>
      </c>
      <c r="C85" s="651" t="s">
        <v>192</v>
      </c>
      <c r="D85" s="675" t="s">
        <v>1105</v>
      </c>
      <c r="E85" s="675" t="s">
        <v>79</v>
      </c>
      <c r="F85" s="120" t="s">
        <v>1106</v>
      </c>
      <c r="G85" s="673" t="s">
        <v>1107</v>
      </c>
      <c r="H85" s="677">
        <v>2</v>
      </c>
      <c r="I85" s="675">
        <v>3</v>
      </c>
      <c r="J85" s="679" t="str">
        <f>IF(E85="8. Corrupción",IF(OR(AND(H85=1,I85=5),AND(H85=2,I85=5),AND(H85=3,I85=4),(H85+I85&gt;=8)),"Extrema",IF(OR(AND(H85=1,I85=4),AND(H85=2,I85=4),AND(H85=4,I85=3),AND(H85=3,I85=3)),"Alta",IF(OR(AND(H85=1,I85=3),AND(H85=2,I85=3)),"Moderada","No aplica para Corrupción"))),IF(H85+I85=0,"",IF(OR(AND(H85=3,I85=4),(AND(H85=2,I85=5)),(AND(H85=1,I85=5))),"Extrema",IF(OR(AND(H85=3,I85=1),(AND(H85=2,I85=2))),"Baja",IF(OR(AND(H85=4,I85=1),AND(H85=3,I85=2),AND(H85=2,I85=3),AND(H85=1,I85=3)),"Moderada",IF(H85+I85&gt;=8,"Extrema",IF(H85+I85&lt;4,"Baja",IF(H85+I85&gt;=6,"Alta","Alta"))))))))</f>
        <v>Moderada</v>
      </c>
      <c r="K85" s="358" t="s">
        <v>102</v>
      </c>
      <c r="L85" s="360" t="s">
        <v>1109</v>
      </c>
      <c r="M85" s="353" t="s">
        <v>509</v>
      </c>
      <c r="N85" s="122">
        <f t="shared" si="117"/>
        <v>15</v>
      </c>
      <c r="O85" s="288" t="s">
        <v>289</v>
      </c>
      <c r="P85" s="122">
        <f>IF(O85="Adecuado",15,0)</f>
        <v>15</v>
      </c>
      <c r="Q85" s="288" t="s">
        <v>291</v>
      </c>
      <c r="R85" s="122">
        <f>IF(Q85="Oportuna",15,0)</f>
        <v>15</v>
      </c>
      <c r="S85" s="288" t="s">
        <v>303</v>
      </c>
      <c r="T85" s="122">
        <f>IF(S85="Prevenir",15,IF(S85="Detectar",10,0))</f>
        <v>15</v>
      </c>
      <c r="U85" s="288" t="s">
        <v>295</v>
      </c>
      <c r="V85" s="122">
        <f>IF(U85="Confiable",15,0)</f>
        <v>15</v>
      </c>
      <c r="W85" s="288" t="s">
        <v>297</v>
      </c>
      <c r="X85" s="122">
        <f>IF(W85="Se investigan y resuelven oportunamente",15,0)</f>
        <v>15</v>
      </c>
      <c r="Y85" s="288" t="s">
        <v>299</v>
      </c>
      <c r="Z85" s="122">
        <f t="shared" ref="Z85:Z86" si="120">IF(Y85="Completa",10,IF(Y85="incompleta",5,0))</f>
        <v>10</v>
      </c>
      <c r="AA85" s="141">
        <f t="shared" ref="AA85:AA86" si="121">N85+P85+R85+T85+V85+X85+Z85</f>
        <v>100</v>
      </c>
      <c r="AB85" s="274" t="str">
        <f t="shared" ref="AB85:AB86" si="122">IF(AA85&gt;=96,"Fuerte",IF(AA85&gt;=86,"Moderado",IF(AA85&gt;=0,"Débil","")))</f>
        <v>Fuerte</v>
      </c>
      <c r="AC85" s="277" t="s">
        <v>1209</v>
      </c>
      <c r="AD85" s="274" t="str">
        <f>IF(AC85="Siempre se ejecuta","Fuerte",IF(AC85="Algunas veces","Moderado",IF(AC85="no se ejecuta","Débil","")))</f>
        <v>Fuerte</v>
      </c>
      <c r="AE85" s="274" t="str">
        <f t="shared" ref="AE85:AE86" si="123">AB85&amp;AD85</f>
        <v>FuerteFuerte</v>
      </c>
      <c r="AF85" s="274" t="str">
        <f>IFERROR(VLOOKUP(AE85,PARAMETROS!$BH$2:$BJ$10,3,FALSE),"")</f>
        <v>Fuerte</v>
      </c>
      <c r="AG85" s="274">
        <f t="shared" ref="AG85:AG86" si="124">IF(AF85="fuerte",100,IF(AF85="Moderado",50,IF(AF85="débil",0,"")))</f>
        <v>100</v>
      </c>
      <c r="AH85" s="274" t="str">
        <f>IFERROR(VLOOKUP(AE85,PARAMETROS!$BH$2:$BJ$10,2,FALSE),"")</f>
        <v>No</v>
      </c>
      <c r="AI85" s="660">
        <f>IFERROR(AVERAGE(AG85:AG86),0)</f>
        <v>100</v>
      </c>
      <c r="AJ85" s="662" t="str">
        <f>IF(AI85&gt;=100,"Fuerte",IF(AI85&gt;=50,"Moderado",IF(AI85&gt;=0,"Débil","")))</f>
        <v>Fuerte</v>
      </c>
      <c r="AK85" s="653" t="s">
        <v>1210</v>
      </c>
      <c r="AL85" s="653" t="s">
        <v>1305</v>
      </c>
      <c r="AM85" s="654" t="str">
        <f>+AJ85&amp;AK85&amp;AL85</f>
        <v>FuerteDirectamenteNo disminuye</v>
      </c>
      <c r="AN85" s="656">
        <f>IFERROR(VLOOKUP(AM85,PARAMETROS!$BD$1:$BG$9,2,FALSE),0)</f>
        <v>2</v>
      </c>
      <c r="AO85" s="658">
        <f>IF(E85&lt;&gt;"8. Corrupción",IFERROR(VLOOKUP(AM85,PARAMETROS!$BD$1:$BG$9,3,FALSE),0),0)</f>
        <v>0</v>
      </c>
      <c r="AP85" s="645">
        <f>IF(H85 ="",0,IF(H85-AN85&lt;=0,1,H85-AN85))</f>
        <v>1</v>
      </c>
      <c r="AQ85" s="647">
        <f t="shared" ref="AQ85" si="125">IF(E85&lt;&gt;"8. Corrupción",IF(I85="",0,IF(I85-AO85=0,1,I85-AO85)),I85)</f>
        <v>3</v>
      </c>
      <c r="AR85" s="649" t="str">
        <f t="shared" ref="AR85" si="126">IF(E85="8. Corrupción",IF(OR(AND(AP85=1,AQ85=5),AND(AP85=2,AQ85=5),AND(AP85=3,AQ85=4),(AP85+AQ85&gt;=8)),"Extrema",IF(OR(AND(AP85=1,AQ85=4),AND(AP85=2,AQ85=4),AND(AP85=4,AQ85=3),AND(AP85=3,AQ85=3)),"Alta",IF(OR(AND(AP85=1,AQ85=3),AND(AP85=2,AQ85=3)),"Moderada","No aplica para Corrupción"))),IF(AP85+AQ85=0,"",IF(OR(AND(AP85=3,AQ85=4),(AND(AP85=2,AQ85=5)),(AND(AP85=1,AQ85=5))),"Extrema",IF(OR(AND(AP85=3,AQ85=1),(AND(AP85=2,AQ85=2))),"Baja",IF(OR(AND(AP85=4,AQ85=1),AND(AP85=3,AQ85=2),AND(AP85=2,AQ85=3),AND(AP85=1,AQ85=3)),"Moderada",IF(AP85+AQ85&gt;=8,"Extrema",IF(AP85+AQ85&lt;4,"Baja",IF(AP85+AQ85&gt;=6,"Alta","Alta"))))))))</f>
        <v>Moderada</v>
      </c>
      <c r="AS85" s="651" t="s">
        <v>206</v>
      </c>
      <c r="AT85" s="120" t="s">
        <v>1111</v>
      </c>
      <c r="AU85" s="675" t="s">
        <v>1112</v>
      </c>
      <c r="AV85" s="675" t="s">
        <v>1103</v>
      </c>
      <c r="AW85" s="675" t="s">
        <v>1113</v>
      </c>
      <c r="AX85" s="760">
        <v>43525</v>
      </c>
      <c r="AY85" s="796">
        <v>43646</v>
      </c>
      <c r="AZ85" s="817" t="s">
        <v>1513</v>
      </c>
      <c r="BA85" s="819" t="s">
        <v>1469</v>
      </c>
      <c r="BB85" s="820" t="s">
        <v>1512</v>
      </c>
      <c r="BC85" s="822" t="s">
        <v>127</v>
      </c>
      <c r="BD85" s="824"/>
    </row>
    <row r="86" spans="1:56" ht="326.25" customHeight="1" thickBot="1">
      <c r="A86" s="652"/>
      <c r="B86" s="674"/>
      <c r="C86" s="652"/>
      <c r="D86" s="676"/>
      <c r="E86" s="676"/>
      <c r="F86" s="107" t="s">
        <v>1108</v>
      </c>
      <c r="G86" s="674"/>
      <c r="H86" s="678"/>
      <c r="I86" s="676"/>
      <c r="J86" s="680"/>
      <c r="K86" s="362" t="s">
        <v>98</v>
      </c>
      <c r="L86" s="365" t="s">
        <v>1110</v>
      </c>
      <c r="M86" s="355" t="s">
        <v>509</v>
      </c>
      <c r="N86" s="124">
        <f t="shared" si="117"/>
        <v>15</v>
      </c>
      <c r="O86" s="288" t="s">
        <v>289</v>
      </c>
      <c r="P86" s="124">
        <f t="shared" ref="P86" si="127">IF(O86="Adecuado",15,0)</f>
        <v>15</v>
      </c>
      <c r="Q86" s="288" t="s">
        <v>291</v>
      </c>
      <c r="R86" s="124">
        <f t="shared" ref="R86" si="128">IF(Q86="Oportuna",15,0)</f>
        <v>15</v>
      </c>
      <c r="S86" s="288" t="s">
        <v>303</v>
      </c>
      <c r="T86" s="124">
        <f t="shared" ref="T86" si="129">IF(S86="Prevenir",15,IF(S86="Detectar",10,0))</f>
        <v>15</v>
      </c>
      <c r="U86" s="288" t="s">
        <v>295</v>
      </c>
      <c r="V86" s="124">
        <f t="shared" ref="V86" si="130">IF(U86="Confiable",15,0)</f>
        <v>15</v>
      </c>
      <c r="W86" s="288" t="s">
        <v>297</v>
      </c>
      <c r="X86" s="124">
        <f t="shared" ref="X86" si="131">IF(W86="Se investigan y resuelven oportunamente",15,0)</f>
        <v>15</v>
      </c>
      <c r="Y86" s="288" t="s">
        <v>299</v>
      </c>
      <c r="Z86" s="124">
        <f t="shared" si="120"/>
        <v>10</v>
      </c>
      <c r="AA86" s="143">
        <f t="shared" si="121"/>
        <v>100</v>
      </c>
      <c r="AB86" s="140" t="str">
        <f t="shared" si="122"/>
        <v>Fuerte</v>
      </c>
      <c r="AC86" s="277" t="s">
        <v>1209</v>
      </c>
      <c r="AD86" s="140" t="str">
        <f t="shared" ref="AD86" si="132">IF(AC86="Siempre se ejecuta","Fuerte",IF(AC86="Algunas veces","Moderado",IF(AC86="no se ejecuta","Débil","")))</f>
        <v>Fuerte</v>
      </c>
      <c r="AE86" s="140" t="str">
        <f t="shared" si="123"/>
        <v>FuerteFuerte</v>
      </c>
      <c r="AF86" s="140" t="str">
        <f>IFERROR(VLOOKUP(AE86,PARAMETROS!$BH$2:$BJ$10,3,FALSE),"")</f>
        <v>Fuerte</v>
      </c>
      <c r="AG86" s="140">
        <f t="shared" si="124"/>
        <v>100</v>
      </c>
      <c r="AH86" s="140" t="str">
        <f>IFERROR(VLOOKUP(AE86,PARAMETROS!$BH$2:$BJ$10,2,FALSE),"")</f>
        <v>No</v>
      </c>
      <c r="AI86" s="661"/>
      <c r="AJ86" s="663"/>
      <c r="AK86" s="653"/>
      <c r="AL86" s="653"/>
      <c r="AM86" s="655"/>
      <c r="AN86" s="657"/>
      <c r="AO86" s="659"/>
      <c r="AP86" s="646"/>
      <c r="AQ86" s="648"/>
      <c r="AR86" s="650"/>
      <c r="AS86" s="652"/>
      <c r="AT86" s="107" t="s">
        <v>1110</v>
      </c>
      <c r="AU86" s="676"/>
      <c r="AV86" s="676"/>
      <c r="AW86" s="676"/>
      <c r="AX86" s="676"/>
      <c r="AY86" s="674"/>
      <c r="AZ86" s="818"/>
      <c r="BA86" s="757"/>
      <c r="BB86" s="821"/>
      <c r="BC86" s="823"/>
      <c r="BD86" s="825"/>
    </row>
    <row r="87" spans="1:56" ht="153" customHeight="1" thickBot="1">
      <c r="A87" s="291" t="s">
        <v>68</v>
      </c>
      <c r="B87" s="367" t="s">
        <v>71</v>
      </c>
      <c r="C87" s="291" t="s">
        <v>190</v>
      </c>
      <c r="D87" s="292" t="s">
        <v>1114</v>
      </c>
      <c r="E87" s="292" t="s">
        <v>75</v>
      </c>
      <c r="F87" s="382" t="s">
        <v>1115</v>
      </c>
      <c r="G87" s="367" t="s">
        <v>1116</v>
      </c>
      <c r="H87" s="294">
        <v>3</v>
      </c>
      <c r="I87" s="292">
        <v>3</v>
      </c>
      <c r="J87" s="368" t="str">
        <f>IF(E87="8. Corrupción",IF(OR(AND(H87=1,I87=5),AND(H87=2,I87=5),AND(H87=3,I87=4),(H87+I87&gt;=8)),"Extrema",IF(OR(AND(H87=1,I87=4),AND(H87=2,I87=4),AND(H87=4,I87=3),AND(H87=3,I87=3)),"Alta",IF(OR(AND(H87=1,I87=3),AND(H87=2,I87=3)),"Moderada","No aplica para Corrupción"))),IF(H87+I87=0,"",IF(OR(AND(H87=3,I87=4),(AND(H87=2,I87=5)),(AND(H87=1,I87=5))),"Extrema",IF(OR(AND(H87=3,I87=1),(AND(H87=2,I87=2))),"Baja",IF(OR(AND(H87=4,I87=1),AND(H87=3,I87=2),AND(H87=2,I87=3),AND(H87=1,I87=3)),"Moderada",IF(H87+I87&gt;=8,"Extrema",IF(H87+I87&lt;4,"Baja",IF(H87+I87&gt;=6,"Alta","Alta"))))))))</f>
        <v>Alta</v>
      </c>
      <c r="K87" s="369" t="s">
        <v>105</v>
      </c>
      <c r="L87" s="404" t="s">
        <v>1117</v>
      </c>
      <c r="M87" s="371" t="s">
        <v>509</v>
      </c>
      <c r="N87" s="372">
        <f t="shared" si="117"/>
        <v>15</v>
      </c>
      <c r="O87" s="288" t="s">
        <v>289</v>
      </c>
      <c r="P87" s="372">
        <f>IF(O87="Adecuado",15,0)</f>
        <v>15</v>
      </c>
      <c r="Q87" s="288" t="s">
        <v>291</v>
      </c>
      <c r="R87" s="372">
        <f>IF(Q87="Oportuna",15,0)</f>
        <v>15</v>
      </c>
      <c r="S87" s="288" t="s">
        <v>303</v>
      </c>
      <c r="T87" s="372">
        <f>IF(S87="Prevenir",15,IF(S87="Detectar",10,0))</f>
        <v>15</v>
      </c>
      <c r="U87" s="288" t="s">
        <v>295</v>
      </c>
      <c r="V87" s="372">
        <f>IF(U87="Confiable",15,0)</f>
        <v>15</v>
      </c>
      <c r="W87" s="288" t="s">
        <v>297</v>
      </c>
      <c r="X87" s="372">
        <f>IF(W87="Se investigan y resuelven oportunamente",15,0)</f>
        <v>15</v>
      </c>
      <c r="Y87" s="288" t="s">
        <v>299</v>
      </c>
      <c r="Z87" s="372">
        <f t="shared" ref="Z87" si="133">IF(Y87="Completa",10,IF(Y87="incompleta",5,0))</f>
        <v>10</v>
      </c>
      <c r="AA87" s="373">
        <f t="shared" ref="AA87" si="134">N87+P87+R87+T87+V87+X87+Z87</f>
        <v>100</v>
      </c>
      <c r="AB87" s="374" t="str">
        <f t="shared" ref="AB87" si="135">IF(AA87&gt;=96,"Fuerte",IF(AA87&gt;=86,"Moderado",IF(AA87&gt;=0,"Débil","")))</f>
        <v>Fuerte</v>
      </c>
      <c r="AC87" s="277" t="s">
        <v>1209</v>
      </c>
      <c r="AD87" s="374" t="str">
        <f>IF(AC87="Siempre se ejecuta","Fuerte",IF(AC87="Algunas veces","Moderado",IF(AC87="no se ejecuta","Débil","")))</f>
        <v>Fuerte</v>
      </c>
      <c r="AE87" s="374" t="str">
        <f t="shared" ref="AE87" si="136">AB87&amp;AD87</f>
        <v>FuerteFuerte</v>
      </c>
      <c r="AF87" s="374" t="str">
        <f>IFERROR(VLOOKUP(AE87,PARAMETROS!$BH$2:$BJ$10,3,FALSE),"")</f>
        <v>Fuerte</v>
      </c>
      <c r="AG87" s="374">
        <f t="shared" ref="AG87" si="137">IF(AF87="fuerte",100,IF(AF87="Moderado",50,IF(AF87="débil",0,"")))</f>
        <v>100</v>
      </c>
      <c r="AH87" s="374" t="str">
        <f>IFERROR(VLOOKUP(AE87,PARAMETROS!$BH$2:$BJ$10,2,FALSE),"")</f>
        <v>No</v>
      </c>
      <c r="AI87" s="384">
        <f>IFERROR(AVERAGE(AG87:AG87),0)</f>
        <v>100</v>
      </c>
      <c r="AJ87" s="374" t="str">
        <f>IF(AI87&gt;=100,"Fuerte",IF(AI87&gt;=50,"Moderado",IF(AI87&gt;=0,"Débil","")))</f>
        <v>Fuerte</v>
      </c>
      <c r="AK87" s="277" t="s">
        <v>1210</v>
      </c>
      <c r="AL87" s="277" t="s">
        <v>559</v>
      </c>
      <c r="AM87" s="300" t="str">
        <f>+AJ87&amp;AK87&amp;AL87</f>
        <v>FuerteDirectamenteIndirectamente</v>
      </c>
      <c r="AN87" s="377">
        <f>IFERROR(VLOOKUP(AM87,PARAMETROS!$BD$1:$BG$9,2,FALSE),0)</f>
        <v>2</v>
      </c>
      <c r="AO87" s="378">
        <f>IF(E87&lt;&gt;"8. Corrupción",IFERROR(VLOOKUP(AM87,PARAMETROS!$BD$1:$BG$9,3,FALSE),0),0)</f>
        <v>1</v>
      </c>
      <c r="AP87" s="379">
        <f>IF(H87 ="",0,IF(H87-AN87&lt;=0,1,H87-AN87))</f>
        <v>1</v>
      </c>
      <c r="AQ87" s="380">
        <f t="shared" ref="AQ87" si="138">IF(E87&lt;&gt;"8. Corrupción",IF(I87="",0,IF(I87-AO87=0,1,I87-AO87)),I87)</f>
        <v>2</v>
      </c>
      <c r="AR87" s="381" t="str">
        <f t="shared" ref="AR87" si="139">IF(E87="8. Corrupción",IF(OR(AND(AP87=1,AQ87=5),AND(AP87=2,AQ87=5),AND(AP87=3,AQ87=4),(AP87+AQ87&gt;=8)),"Extrema",IF(OR(AND(AP87=1,AQ87=4),AND(AP87=2,AQ87=4),AND(AP87=4,AQ87=3),AND(AP87=3,AQ87=3)),"Alta",IF(OR(AND(AP87=1,AQ87=3),AND(AP87=2,AQ87=3)),"Moderada","No aplica para Corrupción"))),IF(AP87+AQ87=0,"",IF(OR(AND(AP87=3,AQ87=4),(AND(AP87=2,AQ87=5)),(AND(AP87=1,AQ87=5))),"Extrema",IF(OR(AND(AP87=3,AQ87=1),(AND(AP87=2,AQ87=2))),"Baja",IF(OR(AND(AP87=4,AQ87=1),AND(AP87=3,AQ87=2),AND(AP87=2,AQ87=3),AND(AP87=1,AQ87=3)),"Moderada",IF(AP87+AQ87&gt;=8,"Extrema",IF(AP87+AQ87&lt;4,"Baja",IF(AP87+AQ87&gt;=6,"Alta","Alta"))))))))</f>
        <v>Baja</v>
      </c>
      <c r="AS87" s="291" t="s">
        <v>202</v>
      </c>
      <c r="AT87" s="382" t="s">
        <v>1118</v>
      </c>
      <c r="AU87" s="292" t="s">
        <v>1119</v>
      </c>
      <c r="AV87" s="292" t="s">
        <v>1120</v>
      </c>
      <c r="AW87" s="292" t="s">
        <v>1121</v>
      </c>
      <c r="AX87" s="306">
        <v>43467</v>
      </c>
      <c r="AY87" s="383">
        <v>43830</v>
      </c>
      <c r="AZ87" s="366" t="s">
        <v>1493</v>
      </c>
      <c r="BA87" s="367">
        <v>100</v>
      </c>
      <c r="BB87" s="291" t="s">
        <v>1474</v>
      </c>
      <c r="BC87" s="292" t="s">
        <v>127</v>
      </c>
      <c r="BD87" s="367"/>
    </row>
    <row r="88" spans="1:56" ht="135" customHeight="1" thickBot="1">
      <c r="A88" s="651"/>
      <c r="B88" s="673" t="s">
        <v>26</v>
      </c>
      <c r="C88" s="651" t="s">
        <v>190</v>
      </c>
      <c r="D88" s="675" t="s">
        <v>1122</v>
      </c>
      <c r="E88" s="675" t="s">
        <v>74</v>
      </c>
      <c r="F88" s="120" t="s">
        <v>1123</v>
      </c>
      <c r="G88" s="673" t="s">
        <v>1124</v>
      </c>
      <c r="H88" s="677">
        <v>3</v>
      </c>
      <c r="I88" s="675">
        <v>3</v>
      </c>
      <c r="J88" s="679" t="str">
        <f>IF(E88="8. Corrupción",IF(OR(AND(H88=1,I88=5),AND(H88=2,I88=5),AND(H88=3,I88=4),(H88+I88&gt;=8)),"Extrema",IF(OR(AND(H88=1,I88=4),AND(H88=2,I88=4),AND(H88=4,I88=3),AND(H88=3,I88=3)),"Alta",IF(OR(AND(H88=1,I88=3),AND(H88=2,I88=3)),"Moderada","No aplica para Corrupción"))),IF(H88+I88=0,"",IF(OR(AND(H88=3,I88=4),(AND(H88=2,I88=5)),(AND(H88=1,I88=5))),"Extrema",IF(OR(AND(H88=3,I88=1),(AND(H88=2,I88=2))),"Baja",IF(OR(AND(H88=4,I88=1),AND(H88=3,I88=2),AND(H88=2,I88=3),AND(H88=1,I88=3)),"Moderada",IF(H88+I88&gt;=8,"Extrema",IF(H88+I88&lt;4,"Baja",IF(H88+I88&gt;=6,"Alta","Alta"))))))))</f>
        <v>Alta</v>
      </c>
      <c r="K88" s="358" t="s">
        <v>90</v>
      </c>
      <c r="L88" s="360" t="s">
        <v>1130</v>
      </c>
      <c r="M88" s="353" t="s">
        <v>509</v>
      </c>
      <c r="N88" s="122">
        <f t="shared" si="117"/>
        <v>15</v>
      </c>
      <c r="O88" s="288" t="s">
        <v>289</v>
      </c>
      <c r="P88" s="122">
        <f>IF(O88="Adecuado",15,0)</f>
        <v>15</v>
      </c>
      <c r="Q88" s="288" t="s">
        <v>291</v>
      </c>
      <c r="R88" s="122">
        <f>IF(Q88="Oportuna",15,0)</f>
        <v>15</v>
      </c>
      <c r="S88" s="288" t="s">
        <v>303</v>
      </c>
      <c r="T88" s="122">
        <f>IF(S88="Prevenir",15,IF(S88="Detectar",10,0))</f>
        <v>15</v>
      </c>
      <c r="U88" s="288" t="s">
        <v>295</v>
      </c>
      <c r="V88" s="122">
        <f>IF(U88="Confiable",15,0)</f>
        <v>15</v>
      </c>
      <c r="W88" s="288" t="s">
        <v>297</v>
      </c>
      <c r="X88" s="122">
        <f>IF(W88="Se investigan y resuelven oportunamente",15,0)</f>
        <v>15</v>
      </c>
      <c r="Y88" s="288" t="s">
        <v>299</v>
      </c>
      <c r="Z88" s="122">
        <f t="shared" ref="Z88:Z93" si="140">IF(Y88="Completa",10,IF(Y88="incompleta",5,0))</f>
        <v>10</v>
      </c>
      <c r="AA88" s="141">
        <f t="shared" ref="AA88:AA93" si="141">N88+P88+R88+T88+V88+X88+Z88</f>
        <v>100</v>
      </c>
      <c r="AB88" s="274" t="str">
        <f t="shared" ref="AB88:AB93" si="142">IF(AA88&gt;=96,"Fuerte",IF(AA88&gt;=86,"Moderado",IF(AA88&gt;=0,"Débil","")))</f>
        <v>Fuerte</v>
      </c>
      <c r="AC88" s="277" t="s">
        <v>1209</v>
      </c>
      <c r="AD88" s="274" t="str">
        <f>IF(AC88="Siempre se ejecuta","Fuerte",IF(AC88="Algunas veces","Moderado",IF(AC88="no se ejecuta","Débil","")))</f>
        <v>Fuerte</v>
      </c>
      <c r="AE88" s="274" t="str">
        <f t="shared" ref="AE88:AE93" si="143">AB88&amp;AD88</f>
        <v>FuerteFuerte</v>
      </c>
      <c r="AF88" s="274" t="str">
        <f>IFERROR(VLOOKUP(AE88,PARAMETROS!$BH$2:$BJ$10,3,FALSE),"")</f>
        <v>Fuerte</v>
      </c>
      <c r="AG88" s="274">
        <f t="shared" ref="AG88:AG93" si="144">IF(AF88="fuerte",100,IF(AF88="Moderado",50,IF(AF88="débil",0,"")))</f>
        <v>100</v>
      </c>
      <c r="AH88" s="274" t="str">
        <f>IFERROR(VLOOKUP(AE88,PARAMETROS!$BH$2:$BJ$10,2,FALSE),"")</f>
        <v>No</v>
      </c>
      <c r="AI88" s="660">
        <f>IFERROR(AVERAGE(AG88:AG93),0)</f>
        <v>100</v>
      </c>
      <c r="AJ88" s="662" t="str">
        <f>IF(AI88&gt;=100,"Fuerte",IF(AI88&gt;=50,"Moderado",IF(AI88&gt;=0,"Débil","")))</f>
        <v>Fuerte</v>
      </c>
      <c r="AK88" s="653" t="s">
        <v>1210</v>
      </c>
      <c r="AL88" s="653" t="s">
        <v>559</v>
      </c>
      <c r="AM88" s="654" t="str">
        <f>+AJ88&amp;AK88&amp;AL88</f>
        <v>FuerteDirectamenteIndirectamente</v>
      </c>
      <c r="AN88" s="656">
        <f>IFERROR(VLOOKUP(AM88,PARAMETROS!$BD$1:$BG$9,2,FALSE),0)</f>
        <v>2</v>
      </c>
      <c r="AO88" s="658">
        <f>IF(E88&lt;&gt;"8. Corrupción",IFERROR(VLOOKUP(AM88,PARAMETROS!$BD$1:$BG$9,3,FALSE),0),0)</f>
        <v>1</v>
      </c>
      <c r="AP88" s="645">
        <f>IF(H88 ="",0,IF(H88-AN88&lt;=0,1,H88-AN88))</f>
        <v>1</v>
      </c>
      <c r="AQ88" s="647">
        <f t="shared" ref="AQ88" si="145">IF(E88&lt;&gt;"8. Corrupción",IF(I88="",0,IF(I88-AO88=0,1,I88-AO88)),I88)</f>
        <v>2</v>
      </c>
      <c r="AR88" s="649" t="str">
        <f t="shared" ref="AR88" si="146">IF(E88="8. Corrupción",IF(OR(AND(AP88=1,AQ88=5),AND(AP88=2,AQ88=5),AND(AP88=3,AQ88=4),(AP88+AQ88&gt;=8)),"Extrema",IF(OR(AND(AP88=1,AQ88=4),AND(AP88=2,AQ88=4),AND(AP88=4,AQ88=3),AND(AP88=3,AQ88=3)),"Alta",IF(OR(AND(AP88=1,AQ88=3),AND(AP88=2,AQ88=3)),"Moderada","No aplica para Corrupción"))),IF(AP88+AQ88=0,"",IF(OR(AND(AP88=3,AQ88=4),(AND(AP88=2,AQ88=5)),(AND(AP88=1,AQ88=5))),"Extrema",IF(OR(AND(AP88=3,AQ88=1),(AND(AP88=2,AQ88=2))),"Baja",IF(OR(AND(AP88=4,AQ88=1),AND(AP88=3,AQ88=2),AND(AP88=2,AQ88=3),AND(AP88=1,AQ88=3)),"Moderada",IF(AP88+AQ88&gt;=8,"Extrema",IF(AP88+AQ88&lt;4,"Baja",IF(AP88+AQ88&gt;=6,"Alta","Alta"))))))))</f>
        <v>Baja</v>
      </c>
      <c r="AS88" s="651" t="s">
        <v>202</v>
      </c>
      <c r="AT88" s="120" t="s">
        <v>1130</v>
      </c>
      <c r="AU88" s="675" t="s">
        <v>1135</v>
      </c>
      <c r="AV88" s="675" t="s">
        <v>1136</v>
      </c>
      <c r="AW88" s="675" t="s">
        <v>1137</v>
      </c>
      <c r="AX88" s="760">
        <v>43466</v>
      </c>
      <c r="AY88" s="796">
        <v>43830</v>
      </c>
      <c r="AZ88" s="834" t="s">
        <v>1494</v>
      </c>
      <c r="BA88" s="829" t="s">
        <v>1472</v>
      </c>
      <c r="BB88" s="830" t="s">
        <v>1475</v>
      </c>
      <c r="BC88" s="833" t="s">
        <v>127</v>
      </c>
      <c r="BD88" s="829"/>
    </row>
    <row r="89" spans="1:56" ht="96.75" customHeight="1" thickBot="1">
      <c r="A89" s="784"/>
      <c r="B89" s="785"/>
      <c r="C89" s="784"/>
      <c r="D89" s="758"/>
      <c r="E89" s="758"/>
      <c r="F89" s="106" t="s">
        <v>1125</v>
      </c>
      <c r="G89" s="785"/>
      <c r="H89" s="786"/>
      <c r="I89" s="758"/>
      <c r="J89" s="799"/>
      <c r="K89" s="359" t="s">
        <v>102</v>
      </c>
      <c r="L89" s="363" t="s">
        <v>1131</v>
      </c>
      <c r="M89" s="352" t="s">
        <v>509</v>
      </c>
      <c r="N89" s="122">
        <f t="shared" si="117"/>
        <v>15</v>
      </c>
      <c r="O89" s="288" t="s">
        <v>289</v>
      </c>
      <c r="P89" s="122">
        <f>IF(O89="Adecuado",15,0)</f>
        <v>15</v>
      </c>
      <c r="Q89" s="288" t="s">
        <v>291</v>
      </c>
      <c r="R89" s="122">
        <f>IF(Q89="Oportuna",15,0)</f>
        <v>15</v>
      </c>
      <c r="S89" s="288" t="s">
        <v>303</v>
      </c>
      <c r="T89" s="122">
        <f>IF(S89="Prevenir",15,IF(S89="Detectar",10,0))</f>
        <v>15</v>
      </c>
      <c r="U89" s="288" t="s">
        <v>295</v>
      </c>
      <c r="V89" s="122">
        <f>IF(U89="Confiable",15,0)</f>
        <v>15</v>
      </c>
      <c r="W89" s="288" t="s">
        <v>297</v>
      </c>
      <c r="X89" s="122">
        <f>IF(W89="Se investigan y resuelven oportunamente",15,0)</f>
        <v>15</v>
      </c>
      <c r="Y89" s="288" t="s">
        <v>299</v>
      </c>
      <c r="Z89" s="122">
        <f t="shared" si="140"/>
        <v>10</v>
      </c>
      <c r="AA89" s="141">
        <f t="shared" si="141"/>
        <v>100</v>
      </c>
      <c r="AB89" s="275" t="str">
        <f t="shared" si="142"/>
        <v>Fuerte</v>
      </c>
      <c r="AC89" s="277" t="s">
        <v>1209</v>
      </c>
      <c r="AD89" s="274" t="str">
        <f>IF(AC89="Siempre se ejecuta","Fuerte",IF(AC89="Algunas veces","Moderado",IF(AC89="no se ejecuta","Débil","")))</f>
        <v>Fuerte</v>
      </c>
      <c r="AE89" s="274" t="str">
        <f t="shared" si="143"/>
        <v>FuerteFuerte</v>
      </c>
      <c r="AF89" s="274" t="str">
        <f>IFERROR(VLOOKUP(AE89,PARAMETROS!$BH$2:$BJ$10,3,FALSE),"")</f>
        <v>Fuerte</v>
      </c>
      <c r="AG89" s="274">
        <f t="shared" si="144"/>
        <v>100</v>
      </c>
      <c r="AH89" s="274" t="str">
        <f>IFERROR(VLOOKUP(AE89,PARAMETROS!$BH$2:$BJ$10,2,FALSE),"")</f>
        <v>No</v>
      </c>
      <c r="AI89" s="800"/>
      <c r="AJ89" s="801"/>
      <c r="AK89" s="653"/>
      <c r="AL89" s="653"/>
      <c r="AM89" s="808"/>
      <c r="AN89" s="809"/>
      <c r="AO89" s="810"/>
      <c r="AP89" s="811"/>
      <c r="AQ89" s="812"/>
      <c r="AR89" s="813"/>
      <c r="AS89" s="784"/>
      <c r="AT89" s="106" t="s">
        <v>1131</v>
      </c>
      <c r="AU89" s="758"/>
      <c r="AV89" s="758"/>
      <c r="AW89" s="758"/>
      <c r="AX89" s="758"/>
      <c r="AY89" s="785"/>
      <c r="AZ89" s="815"/>
      <c r="BA89" s="556"/>
      <c r="BB89" s="831"/>
      <c r="BC89" s="777"/>
      <c r="BD89" s="556"/>
    </row>
    <row r="90" spans="1:56" ht="105.75" customHeight="1" thickBot="1">
      <c r="A90" s="784"/>
      <c r="B90" s="785"/>
      <c r="C90" s="784"/>
      <c r="D90" s="758"/>
      <c r="E90" s="758"/>
      <c r="F90" s="106" t="s">
        <v>1126</v>
      </c>
      <c r="G90" s="785"/>
      <c r="H90" s="786"/>
      <c r="I90" s="758"/>
      <c r="J90" s="799"/>
      <c r="K90" s="359" t="s">
        <v>94</v>
      </c>
      <c r="L90" s="363" t="s">
        <v>1132</v>
      </c>
      <c r="M90" s="352" t="s">
        <v>509</v>
      </c>
      <c r="N90" s="122">
        <f t="shared" si="117"/>
        <v>15</v>
      </c>
      <c r="O90" s="288" t="s">
        <v>289</v>
      </c>
      <c r="P90" s="122">
        <f>IF(O90="Adecuado",15,0)</f>
        <v>15</v>
      </c>
      <c r="Q90" s="288" t="s">
        <v>291</v>
      </c>
      <c r="R90" s="122">
        <f>IF(Q90="Oportuna",15,0)</f>
        <v>15</v>
      </c>
      <c r="S90" s="288" t="s">
        <v>303</v>
      </c>
      <c r="T90" s="122">
        <f>IF(S90="Prevenir",15,IF(S90="Detectar",10,0))</f>
        <v>15</v>
      </c>
      <c r="U90" s="288" t="s">
        <v>295</v>
      </c>
      <c r="V90" s="122">
        <f>IF(U90="Confiable",15,0)</f>
        <v>15</v>
      </c>
      <c r="W90" s="288" t="s">
        <v>297</v>
      </c>
      <c r="X90" s="122">
        <f>IF(W90="Se investigan y resuelven oportunamente",15,0)</f>
        <v>15</v>
      </c>
      <c r="Y90" s="288" t="s">
        <v>299</v>
      </c>
      <c r="Z90" s="122">
        <f t="shared" si="140"/>
        <v>10</v>
      </c>
      <c r="AA90" s="141">
        <f t="shared" si="141"/>
        <v>100</v>
      </c>
      <c r="AB90" s="275" t="str">
        <f t="shared" si="142"/>
        <v>Fuerte</v>
      </c>
      <c r="AC90" s="277" t="s">
        <v>1209</v>
      </c>
      <c r="AD90" s="274" t="str">
        <f>IF(AC90="Siempre se ejecuta","Fuerte",IF(AC90="Algunas veces","Moderado",IF(AC90="no se ejecuta","Débil","")))</f>
        <v>Fuerte</v>
      </c>
      <c r="AE90" s="274" t="str">
        <f t="shared" si="143"/>
        <v>FuerteFuerte</v>
      </c>
      <c r="AF90" s="274" t="str">
        <f>IFERROR(VLOOKUP(AE90,PARAMETROS!$BH$2:$BJ$10,3,FALSE),"")</f>
        <v>Fuerte</v>
      </c>
      <c r="AG90" s="274">
        <f t="shared" si="144"/>
        <v>100</v>
      </c>
      <c r="AH90" s="274" t="str">
        <f>IFERROR(VLOOKUP(AE90,PARAMETROS!$BH$2:$BJ$10,2,FALSE),"")</f>
        <v>No</v>
      </c>
      <c r="AI90" s="800"/>
      <c r="AJ90" s="801"/>
      <c r="AK90" s="653"/>
      <c r="AL90" s="653"/>
      <c r="AM90" s="808"/>
      <c r="AN90" s="809"/>
      <c r="AO90" s="810"/>
      <c r="AP90" s="811"/>
      <c r="AQ90" s="812"/>
      <c r="AR90" s="813"/>
      <c r="AS90" s="784"/>
      <c r="AT90" s="106" t="s">
        <v>1132</v>
      </c>
      <c r="AU90" s="758"/>
      <c r="AV90" s="758"/>
      <c r="AW90" s="758"/>
      <c r="AX90" s="758"/>
      <c r="AY90" s="785"/>
      <c r="AZ90" s="815"/>
      <c r="BA90" s="556"/>
      <c r="BB90" s="831"/>
      <c r="BC90" s="777"/>
      <c r="BD90" s="556"/>
    </row>
    <row r="91" spans="1:56" ht="99" customHeight="1">
      <c r="A91" s="784"/>
      <c r="B91" s="785"/>
      <c r="C91" s="784"/>
      <c r="D91" s="758"/>
      <c r="E91" s="758"/>
      <c r="F91" s="106" t="s">
        <v>1127</v>
      </c>
      <c r="G91" s="785"/>
      <c r="H91" s="786"/>
      <c r="I91" s="758"/>
      <c r="J91" s="799"/>
      <c r="K91" s="359" t="s">
        <v>98</v>
      </c>
      <c r="L91" s="363" t="s">
        <v>1133</v>
      </c>
      <c r="M91" s="352" t="s">
        <v>509</v>
      </c>
      <c r="N91" s="122">
        <f t="shared" si="117"/>
        <v>15</v>
      </c>
      <c r="O91" s="288" t="s">
        <v>289</v>
      </c>
      <c r="P91" s="122">
        <f>IF(O91="Adecuado",15,0)</f>
        <v>15</v>
      </c>
      <c r="Q91" s="288" t="s">
        <v>291</v>
      </c>
      <c r="R91" s="122">
        <f>IF(Q91="Oportuna",15,0)</f>
        <v>15</v>
      </c>
      <c r="S91" s="288" t="s">
        <v>303</v>
      </c>
      <c r="T91" s="122">
        <f>IF(S91="Prevenir",15,IF(S91="Detectar",10,0))</f>
        <v>15</v>
      </c>
      <c r="U91" s="288" t="s">
        <v>295</v>
      </c>
      <c r="V91" s="122">
        <f>IF(U91="Confiable",15,0)</f>
        <v>15</v>
      </c>
      <c r="W91" s="288" t="s">
        <v>297</v>
      </c>
      <c r="X91" s="122">
        <f>IF(W91="Se investigan y resuelven oportunamente",15,0)</f>
        <v>15</v>
      </c>
      <c r="Y91" s="288" t="s">
        <v>299</v>
      </c>
      <c r="Z91" s="122">
        <f t="shared" si="140"/>
        <v>10</v>
      </c>
      <c r="AA91" s="141">
        <f t="shared" si="141"/>
        <v>100</v>
      </c>
      <c r="AB91" s="275" t="str">
        <f t="shared" si="142"/>
        <v>Fuerte</v>
      </c>
      <c r="AC91" s="277" t="s">
        <v>1209</v>
      </c>
      <c r="AD91" s="274" t="str">
        <f>IF(AC91="Siempre se ejecuta","Fuerte",IF(AC91="Algunas veces","Moderado",IF(AC91="no se ejecuta","Débil","")))</f>
        <v>Fuerte</v>
      </c>
      <c r="AE91" s="274" t="str">
        <f t="shared" si="143"/>
        <v>FuerteFuerte</v>
      </c>
      <c r="AF91" s="274" t="str">
        <f>IFERROR(VLOOKUP(AE91,PARAMETROS!$BH$2:$BJ$10,3,FALSE),"")</f>
        <v>Fuerte</v>
      </c>
      <c r="AG91" s="274">
        <f t="shared" si="144"/>
        <v>100</v>
      </c>
      <c r="AH91" s="274" t="str">
        <f>IFERROR(VLOOKUP(AE91,PARAMETROS!$BH$2:$BJ$10,2,FALSE),"")</f>
        <v>No</v>
      </c>
      <c r="AI91" s="800"/>
      <c r="AJ91" s="801"/>
      <c r="AK91" s="653"/>
      <c r="AL91" s="653"/>
      <c r="AM91" s="808"/>
      <c r="AN91" s="809"/>
      <c r="AO91" s="810"/>
      <c r="AP91" s="811"/>
      <c r="AQ91" s="812"/>
      <c r="AR91" s="813"/>
      <c r="AS91" s="784"/>
      <c r="AT91" s="106" t="s">
        <v>1133</v>
      </c>
      <c r="AU91" s="758"/>
      <c r="AV91" s="758"/>
      <c r="AW91" s="758"/>
      <c r="AX91" s="758"/>
      <c r="AY91" s="785"/>
      <c r="AZ91" s="815"/>
      <c r="BA91" s="556"/>
      <c r="BB91" s="831"/>
      <c r="BC91" s="777"/>
      <c r="BD91" s="556"/>
    </row>
    <row r="92" spans="1:56" ht="87.75" customHeight="1">
      <c r="A92" s="784"/>
      <c r="B92" s="785"/>
      <c r="C92" s="784"/>
      <c r="D92" s="758"/>
      <c r="E92" s="758"/>
      <c r="F92" s="106" t="s">
        <v>1128</v>
      </c>
      <c r="G92" s="785"/>
      <c r="H92" s="786"/>
      <c r="I92" s="758"/>
      <c r="J92" s="787"/>
      <c r="K92" s="359" t="s">
        <v>98</v>
      </c>
      <c r="L92" s="363" t="s">
        <v>1133</v>
      </c>
      <c r="M92" s="354" t="s">
        <v>509</v>
      </c>
      <c r="N92" s="99">
        <f t="shared" si="117"/>
        <v>15</v>
      </c>
      <c r="O92" s="288" t="s">
        <v>289</v>
      </c>
      <c r="P92" s="99">
        <f t="shared" ref="P92:P93" si="147">IF(O92="Adecuado",15,0)</f>
        <v>15</v>
      </c>
      <c r="Q92" s="288" t="s">
        <v>291</v>
      </c>
      <c r="R92" s="99">
        <f t="shared" ref="R92:R93" si="148">IF(Q92="Oportuna",15,0)</f>
        <v>15</v>
      </c>
      <c r="S92" s="288" t="s">
        <v>303</v>
      </c>
      <c r="T92" s="99">
        <f t="shared" ref="T92:T93" si="149">IF(S92="Prevenir",15,IF(S92="Detectar",10,0))</f>
        <v>15</v>
      </c>
      <c r="U92" s="288" t="s">
        <v>295</v>
      </c>
      <c r="V92" s="99">
        <f t="shared" ref="V92:V93" si="150">IF(U92="Confiable",15,0)</f>
        <v>15</v>
      </c>
      <c r="W92" s="288" t="s">
        <v>297</v>
      </c>
      <c r="X92" s="99">
        <f t="shared" ref="X92:X93" si="151">IF(W92="Se investigan y resuelven oportunamente",15,0)</f>
        <v>15</v>
      </c>
      <c r="Y92" s="288" t="s">
        <v>299</v>
      </c>
      <c r="Z92" s="99">
        <f t="shared" si="140"/>
        <v>10</v>
      </c>
      <c r="AA92" s="142">
        <f t="shared" si="141"/>
        <v>100</v>
      </c>
      <c r="AB92" s="275" t="str">
        <f t="shared" si="142"/>
        <v>Fuerte</v>
      </c>
      <c r="AC92" s="277" t="s">
        <v>1209</v>
      </c>
      <c r="AD92" s="275" t="str">
        <f t="shared" ref="AD92:AD93" si="152">IF(AC92="Siempre se ejecuta","Fuerte",IF(AC92="Algunas veces","Moderado",IF(AC92="no se ejecuta","Débil","")))</f>
        <v>Fuerte</v>
      </c>
      <c r="AE92" s="275" t="str">
        <f t="shared" si="143"/>
        <v>FuerteFuerte</v>
      </c>
      <c r="AF92" s="275" t="str">
        <f>IFERROR(VLOOKUP(AE92,PARAMETROS!$BH$2:$BJ$10,3,FALSE),"")</f>
        <v>Fuerte</v>
      </c>
      <c r="AG92" s="275">
        <f t="shared" si="144"/>
        <v>100</v>
      </c>
      <c r="AH92" s="275" t="str">
        <f>IFERROR(VLOOKUP(AE92,PARAMETROS!$BH$2:$BJ$10,2,FALSE),"")</f>
        <v>No</v>
      </c>
      <c r="AI92" s="788"/>
      <c r="AJ92" s="789"/>
      <c r="AK92" s="653"/>
      <c r="AL92" s="653"/>
      <c r="AM92" s="653"/>
      <c r="AN92" s="790"/>
      <c r="AO92" s="791"/>
      <c r="AP92" s="793"/>
      <c r="AQ92" s="794"/>
      <c r="AR92" s="795"/>
      <c r="AS92" s="784"/>
      <c r="AT92" s="106" t="s">
        <v>1133</v>
      </c>
      <c r="AU92" s="758"/>
      <c r="AV92" s="758"/>
      <c r="AW92" s="758"/>
      <c r="AX92" s="758"/>
      <c r="AY92" s="785"/>
      <c r="AZ92" s="815"/>
      <c r="BA92" s="556"/>
      <c r="BB92" s="831"/>
      <c r="BC92" s="777"/>
      <c r="BD92" s="556"/>
    </row>
    <row r="93" spans="1:56" ht="184.5" customHeight="1" thickBot="1">
      <c r="A93" s="652"/>
      <c r="B93" s="674"/>
      <c r="C93" s="652"/>
      <c r="D93" s="676"/>
      <c r="E93" s="676"/>
      <c r="F93" s="107" t="s">
        <v>1129</v>
      </c>
      <c r="G93" s="674"/>
      <c r="H93" s="678"/>
      <c r="I93" s="676"/>
      <c r="J93" s="680"/>
      <c r="K93" s="362" t="s">
        <v>90</v>
      </c>
      <c r="L93" s="365" t="s">
        <v>1134</v>
      </c>
      <c r="M93" s="355" t="s">
        <v>509</v>
      </c>
      <c r="N93" s="124">
        <f t="shared" ref="N93" si="153">IF(M93="Asignado",15,0)</f>
        <v>15</v>
      </c>
      <c r="O93" s="288" t="s">
        <v>289</v>
      </c>
      <c r="P93" s="124">
        <f t="shared" si="147"/>
        <v>15</v>
      </c>
      <c r="Q93" s="288" t="s">
        <v>291</v>
      </c>
      <c r="R93" s="124">
        <f t="shared" si="148"/>
        <v>15</v>
      </c>
      <c r="S93" s="288" t="s">
        <v>303</v>
      </c>
      <c r="T93" s="124">
        <f t="shared" si="149"/>
        <v>15</v>
      </c>
      <c r="U93" s="288" t="s">
        <v>295</v>
      </c>
      <c r="V93" s="124">
        <f t="shared" si="150"/>
        <v>15</v>
      </c>
      <c r="W93" s="288" t="s">
        <v>297</v>
      </c>
      <c r="X93" s="124">
        <f t="shared" si="151"/>
        <v>15</v>
      </c>
      <c r="Y93" s="288" t="s">
        <v>299</v>
      </c>
      <c r="Z93" s="124">
        <f t="shared" si="140"/>
        <v>10</v>
      </c>
      <c r="AA93" s="143">
        <f t="shared" si="141"/>
        <v>100</v>
      </c>
      <c r="AB93" s="140" t="str">
        <f t="shared" si="142"/>
        <v>Fuerte</v>
      </c>
      <c r="AC93" s="277" t="s">
        <v>1209</v>
      </c>
      <c r="AD93" s="140" t="str">
        <f t="shared" si="152"/>
        <v>Fuerte</v>
      </c>
      <c r="AE93" s="140" t="str">
        <f t="shared" si="143"/>
        <v>FuerteFuerte</v>
      </c>
      <c r="AF93" s="140" t="str">
        <f>IFERROR(VLOOKUP(AE93,PARAMETROS!$BH$2:$BJ$10,3,FALSE),"")</f>
        <v>Fuerte</v>
      </c>
      <c r="AG93" s="140">
        <f t="shared" si="144"/>
        <v>100</v>
      </c>
      <c r="AH93" s="140" t="str">
        <f>IFERROR(VLOOKUP(AE93,PARAMETROS!$BH$2:$BJ$10,2,FALSE),"")</f>
        <v>No</v>
      </c>
      <c r="AI93" s="661"/>
      <c r="AJ93" s="663"/>
      <c r="AK93" s="653"/>
      <c r="AL93" s="653"/>
      <c r="AM93" s="655"/>
      <c r="AN93" s="657"/>
      <c r="AO93" s="659"/>
      <c r="AP93" s="646"/>
      <c r="AQ93" s="648"/>
      <c r="AR93" s="650"/>
      <c r="AS93" s="652"/>
      <c r="AT93" s="107" t="s">
        <v>1134</v>
      </c>
      <c r="AU93" s="676"/>
      <c r="AV93" s="676"/>
      <c r="AW93" s="676"/>
      <c r="AX93" s="676"/>
      <c r="AY93" s="674"/>
      <c r="AZ93" s="816"/>
      <c r="BA93" s="557"/>
      <c r="BB93" s="832"/>
      <c r="BC93" s="757"/>
      <c r="BD93" s="557"/>
    </row>
    <row r="94" spans="1:56" ht="162.75" customHeight="1" thickBot="1">
      <c r="A94" s="651" t="s">
        <v>68</v>
      </c>
      <c r="B94" s="673" t="s">
        <v>71</v>
      </c>
      <c r="C94" s="651" t="s">
        <v>190</v>
      </c>
      <c r="D94" s="675" t="s">
        <v>1364</v>
      </c>
      <c r="E94" s="675" t="s">
        <v>75</v>
      </c>
      <c r="F94" s="309" t="s">
        <v>1138</v>
      </c>
      <c r="G94" s="673" t="s">
        <v>1139</v>
      </c>
      <c r="H94" s="677">
        <v>3</v>
      </c>
      <c r="I94" s="675">
        <v>2</v>
      </c>
      <c r="J94" s="679" t="str">
        <f>IF(E94="8. Corrupción",IF(OR(AND(H94=1,I94=5),AND(H94=2,I94=5),AND(H94=3,I94=4),(H94+I94&gt;=8)),"Extrema",IF(OR(AND(H94=1,I94=4),AND(H94=2,I94=4),AND(H94=4,I94=3),AND(H94=3,I94=3)),"Alta",IF(OR(AND(H94=1,I94=3),AND(H94=2,I94=3)),"Moderada","No aplica para Corrupción"))),IF(H94+I94=0,"",IF(OR(AND(H94=3,I94=4),(AND(H94=2,I94=5)),(AND(H94=1,I94=5))),"Extrema",IF(OR(AND(H94=3,I94=1),(AND(H94=2,I94=2))),"Baja",IF(OR(AND(H94=4,I94=1),AND(H94=3,I94=2),AND(H94=2,I94=3),AND(H94=1,I94=3)),"Moderada",IF(H94+I94&gt;=8,"Extrema",IF(H94+I94&lt;4,"Baja",IF(H94+I94&gt;=6,"Alta","Alta"))))))))</f>
        <v>Moderada</v>
      </c>
      <c r="K94" s="358" t="s">
        <v>105</v>
      </c>
      <c r="L94" s="405" t="s">
        <v>1143</v>
      </c>
      <c r="M94" s="353" t="s">
        <v>509</v>
      </c>
      <c r="N94" s="122">
        <f>IF(M94="Asignado",15,0)</f>
        <v>15</v>
      </c>
      <c r="O94" s="288" t="s">
        <v>289</v>
      </c>
      <c r="P94" s="122">
        <f>IF(O94="Adecuado",15,0)</f>
        <v>15</v>
      </c>
      <c r="Q94" s="288" t="s">
        <v>291</v>
      </c>
      <c r="R94" s="122">
        <f>IF(Q94="Oportuna",15,0)</f>
        <v>15</v>
      </c>
      <c r="S94" s="288" t="s">
        <v>303</v>
      </c>
      <c r="T94" s="122">
        <f>IF(S94="Prevenir",15,IF(S94="Detectar",10,0))</f>
        <v>15</v>
      </c>
      <c r="U94" s="288" t="s">
        <v>295</v>
      </c>
      <c r="V94" s="122">
        <f>IF(U94="Confiable",15,0)</f>
        <v>15</v>
      </c>
      <c r="W94" s="288" t="s">
        <v>297</v>
      </c>
      <c r="X94" s="122">
        <f>IF(W94="Se investigan y resuelven oportunamente",15,0)</f>
        <v>15</v>
      </c>
      <c r="Y94" s="288" t="s">
        <v>299</v>
      </c>
      <c r="Z94" s="122">
        <f t="shared" ref="Z94:Z97" si="154">IF(Y94="Completa",10,IF(Y94="incompleta",5,0))</f>
        <v>10</v>
      </c>
      <c r="AA94" s="141">
        <f t="shared" ref="AA94:AA97" si="155">N94+P94+R94+T94+V94+X94+Z94</f>
        <v>100</v>
      </c>
      <c r="AB94" s="274" t="str">
        <f t="shared" ref="AB94:AB97" si="156">IF(AA94&gt;=96,"Fuerte",IF(AA94&gt;=86,"Moderado",IF(AA94&gt;=0,"Débil","")))</f>
        <v>Fuerte</v>
      </c>
      <c r="AC94" s="277" t="s">
        <v>1209</v>
      </c>
      <c r="AD94" s="274" t="str">
        <f>IF(AC94="Siempre se ejecuta","Fuerte",IF(AC94="Algunas veces","Moderado",IF(AC94="no se ejecuta","Débil","")))</f>
        <v>Fuerte</v>
      </c>
      <c r="AE94" s="274" t="str">
        <f t="shared" ref="AE94:AE97" si="157">AB94&amp;AD94</f>
        <v>FuerteFuerte</v>
      </c>
      <c r="AF94" s="274" t="str">
        <f>IFERROR(VLOOKUP(AE94,PARAMETROS!$BH$2:$BJ$10,3,FALSE),"")</f>
        <v>Fuerte</v>
      </c>
      <c r="AG94" s="274">
        <f t="shared" ref="AG94:AG97" si="158">IF(AF94="fuerte",100,IF(AF94="Moderado",50,IF(AF94="débil",0,"")))</f>
        <v>100</v>
      </c>
      <c r="AH94" s="274" t="str">
        <f>IFERROR(VLOOKUP(AE94,PARAMETROS!$BH$2:$BJ$10,2,FALSE),"")</f>
        <v>No</v>
      </c>
      <c r="AI94" s="660">
        <f>IFERROR(AVERAGE(AG94:AG97),0)</f>
        <v>100</v>
      </c>
      <c r="AJ94" s="662" t="str">
        <f>IF(AI94&gt;=100,"Fuerte",IF(AI94&gt;=50,"Moderado",IF(AI94&gt;=0,"Débil","")))</f>
        <v>Fuerte</v>
      </c>
      <c r="AK94" s="653" t="s">
        <v>1210</v>
      </c>
      <c r="AL94" s="653" t="s">
        <v>559</v>
      </c>
      <c r="AM94" s="654" t="str">
        <f>+AJ94&amp;AK94&amp;AL94</f>
        <v>FuerteDirectamenteIndirectamente</v>
      </c>
      <c r="AN94" s="656">
        <f>IFERROR(VLOOKUP(AM94,PARAMETROS!$BD$1:$BG$9,2,FALSE),0)</f>
        <v>2</v>
      </c>
      <c r="AO94" s="658">
        <f>IF(E94&lt;&gt;"8. Corrupción",IFERROR(VLOOKUP(AM94,PARAMETROS!$BD$1:$BG$9,3,FALSE),0),0)</f>
        <v>1</v>
      </c>
      <c r="AP94" s="645">
        <f>IF(H94 ="",0,IF(H94-AN94&lt;=0,1,H94-AN94))</f>
        <v>1</v>
      </c>
      <c r="AQ94" s="647">
        <f t="shared" ref="AQ94" si="159">IF(E94&lt;&gt;"8. Corrupción",IF(I94="",0,IF(I94-AO94=0,1,I94-AO94)),I94)</f>
        <v>1</v>
      </c>
      <c r="AR94" s="649" t="str">
        <f t="shared" ref="AR94" si="160">IF(E94="8. Corrupción",IF(OR(AND(AP94=1,AQ94=5),AND(AP94=2,AQ94=5),AND(AP94=3,AQ94=4),(AP94+AQ94&gt;=8)),"Extrema",IF(OR(AND(AP94=1,AQ94=4),AND(AP94=2,AQ94=4),AND(AP94=4,AQ94=3),AND(AP94=3,AQ94=3)),"Alta",IF(OR(AND(AP94=1,AQ94=3),AND(AP94=2,AQ94=3)),"Moderada","No aplica para Corrupción"))),IF(AP94+AQ94=0,"",IF(OR(AND(AP94=3,AQ94=4),(AND(AP94=2,AQ94=5)),(AND(AP94=1,AQ94=5))),"Extrema",IF(OR(AND(AP94=3,AQ94=1),(AND(AP94=2,AQ94=2))),"Baja",IF(OR(AND(AP94=4,AQ94=1),AND(AP94=3,AQ94=2),AND(AP94=2,AQ94=3),AND(AP94=1,AQ94=3)),"Moderada",IF(AP94+AQ94&gt;=8,"Extrema",IF(AP94+AQ94&lt;4,"Baja",IF(AP94+AQ94&gt;=6,"Alta","Alta"))))))))</f>
        <v>Baja</v>
      </c>
      <c r="AS94" s="651" t="s">
        <v>202</v>
      </c>
      <c r="AT94" s="835" t="s">
        <v>1388</v>
      </c>
      <c r="AU94" s="675" t="s">
        <v>1144</v>
      </c>
      <c r="AV94" s="675" t="s">
        <v>1120</v>
      </c>
      <c r="AW94" s="675" t="s">
        <v>1145</v>
      </c>
      <c r="AX94" s="760">
        <v>43467</v>
      </c>
      <c r="AY94" s="796">
        <v>43830</v>
      </c>
      <c r="AZ94" s="834" t="s">
        <v>1495</v>
      </c>
      <c r="BA94" s="829" t="s">
        <v>1473</v>
      </c>
      <c r="BB94" s="834" t="s">
        <v>1476</v>
      </c>
      <c r="BC94" s="833" t="s">
        <v>127</v>
      </c>
      <c r="BD94" s="829"/>
    </row>
    <row r="95" spans="1:56" ht="147" customHeight="1">
      <c r="A95" s="784"/>
      <c r="B95" s="785"/>
      <c r="C95" s="784"/>
      <c r="D95" s="758"/>
      <c r="E95" s="758"/>
      <c r="F95" s="284" t="s">
        <v>1140</v>
      </c>
      <c r="G95" s="785"/>
      <c r="H95" s="786"/>
      <c r="I95" s="758"/>
      <c r="J95" s="799"/>
      <c r="K95" s="359" t="s">
        <v>98</v>
      </c>
      <c r="L95" s="364" t="s">
        <v>1143</v>
      </c>
      <c r="M95" s="352" t="s">
        <v>509</v>
      </c>
      <c r="N95" s="122">
        <f>IF(M95="Asignado",15,0)</f>
        <v>15</v>
      </c>
      <c r="O95" s="288" t="s">
        <v>289</v>
      </c>
      <c r="P95" s="122">
        <f>IF(O95="Adecuado",15,0)</f>
        <v>15</v>
      </c>
      <c r="Q95" s="288" t="s">
        <v>291</v>
      </c>
      <c r="R95" s="122">
        <f>IF(Q95="Oportuna",15,0)</f>
        <v>15</v>
      </c>
      <c r="S95" s="288" t="s">
        <v>303</v>
      </c>
      <c r="T95" s="122">
        <f>IF(S95="Prevenir",15,IF(S95="Detectar",10,0))</f>
        <v>15</v>
      </c>
      <c r="U95" s="288" t="s">
        <v>295</v>
      </c>
      <c r="V95" s="122">
        <f>IF(U95="Confiable",15,0)</f>
        <v>15</v>
      </c>
      <c r="W95" s="288" t="s">
        <v>297</v>
      </c>
      <c r="X95" s="122">
        <f>IF(W95="Se investigan y resuelven oportunamente",15,0)</f>
        <v>15</v>
      </c>
      <c r="Y95" s="288" t="s">
        <v>299</v>
      </c>
      <c r="Z95" s="122">
        <f t="shared" si="154"/>
        <v>10</v>
      </c>
      <c r="AA95" s="141">
        <f t="shared" si="155"/>
        <v>100</v>
      </c>
      <c r="AB95" s="275" t="str">
        <f t="shared" si="156"/>
        <v>Fuerte</v>
      </c>
      <c r="AC95" s="277" t="s">
        <v>1209</v>
      </c>
      <c r="AD95" s="274" t="str">
        <f>IF(AC95="Siempre se ejecuta","Fuerte",IF(AC95="Algunas veces","Moderado",IF(AC95="no se ejecuta","Débil","")))</f>
        <v>Fuerte</v>
      </c>
      <c r="AE95" s="274" t="str">
        <f t="shared" si="157"/>
        <v>FuerteFuerte</v>
      </c>
      <c r="AF95" s="274" t="str">
        <f>IFERROR(VLOOKUP(AE95,PARAMETROS!$BH$2:$BJ$10,3,FALSE),"")</f>
        <v>Fuerte</v>
      </c>
      <c r="AG95" s="274">
        <f t="shared" si="158"/>
        <v>100</v>
      </c>
      <c r="AH95" s="274" t="str">
        <f>IFERROR(VLOOKUP(AE95,PARAMETROS!$BH$2:$BJ$10,2,FALSE),"")</f>
        <v>No</v>
      </c>
      <c r="AI95" s="800"/>
      <c r="AJ95" s="801"/>
      <c r="AK95" s="653"/>
      <c r="AL95" s="653"/>
      <c r="AM95" s="808"/>
      <c r="AN95" s="809"/>
      <c r="AO95" s="810"/>
      <c r="AP95" s="811"/>
      <c r="AQ95" s="812"/>
      <c r="AR95" s="813"/>
      <c r="AS95" s="784"/>
      <c r="AT95" s="836"/>
      <c r="AU95" s="758"/>
      <c r="AV95" s="758"/>
      <c r="AW95" s="758"/>
      <c r="AX95" s="758"/>
      <c r="AY95" s="785"/>
      <c r="AZ95" s="815"/>
      <c r="BA95" s="556"/>
      <c r="BB95" s="815"/>
      <c r="BC95" s="777"/>
      <c r="BD95" s="556"/>
    </row>
    <row r="96" spans="1:56" ht="132.75" customHeight="1">
      <c r="A96" s="784"/>
      <c r="B96" s="785"/>
      <c r="C96" s="784"/>
      <c r="D96" s="758"/>
      <c r="E96" s="758"/>
      <c r="F96" s="284" t="s">
        <v>1141</v>
      </c>
      <c r="G96" s="785"/>
      <c r="H96" s="786"/>
      <c r="I96" s="758"/>
      <c r="J96" s="787"/>
      <c r="K96" s="359" t="s">
        <v>105</v>
      </c>
      <c r="L96" s="364" t="s">
        <v>1143</v>
      </c>
      <c r="M96" s="354" t="s">
        <v>509</v>
      </c>
      <c r="N96" s="99">
        <f>IF(M96="Asignado",15,0)</f>
        <v>15</v>
      </c>
      <c r="O96" s="288" t="s">
        <v>289</v>
      </c>
      <c r="P96" s="99">
        <f t="shared" ref="P96:P97" si="161">IF(O96="Adecuado",15,0)</f>
        <v>15</v>
      </c>
      <c r="Q96" s="288" t="s">
        <v>291</v>
      </c>
      <c r="R96" s="99">
        <f t="shared" ref="R96:R97" si="162">IF(Q96="Oportuna",15,0)</f>
        <v>15</v>
      </c>
      <c r="S96" s="288" t="s">
        <v>303</v>
      </c>
      <c r="T96" s="99">
        <f t="shared" ref="T96:T97" si="163">IF(S96="Prevenir",15,IF(S96="Detectar",10,0))</f>
        <v>15</v>
      </c>
      <c r="U96" s="288" t="s">
        <v>295</v>
      </c>
      <c r="V96" s="99">
        <f t="shared" ref="V96:V97" si="164">IF(U96="Confiable",15,0)</f>
        <v>15</v>
      </c>
      <c r="W96" s="288" t="s">
        <v>297</v>
      </c>
      <c r="X96" s="99">
        <f t="shared" ref="X96:X97" si="165">IF(W96="Se investigan y resuelven oportunamente",15,0)</f>
        <v>15</v>
      </c>
      <c r="Y96" s="288" t="s">
        <v>299</v>
      </c>
      <c r="Z96" s="99">
        <f t="shared" si="154"/>
        <v>10</v>
      </c>
      <c r="AA96" s="142">
        <f t="shared" si="155"/>
        <v>100</v>
      </c>
      <c r="AB96" s="275" t="str">
        <f t="shared" si="156"/>
        <v>Fuerte</v>
      </c>
      <c r="AC96" s="277" t="s">
        <v>1209</v>
      </c>
      <c r="AD96" s="275" t="str">
        <f t="shared" ref="AD96:AD97" si="166">IF(AC96="Siempre se ejecuta","Fuerte",IF(AC96="Algunas veces","Moderado",IF(AC96="no se ejecuta","Débil","")))</f>
        <v>Fuerte</v>
      </c>
      <c r="AE96" s="275" t="str">
        <f t="shared" si="157"/>
        <v>FuerteFuerte</v>
      </c>
      <c r="AF96" s="275" t="str">
        <f>IFERROR(VLOOKUP(AE96,PARAMETROS!$BH$2:$BJ$10,3,FALSE),"")</f>
        <v>Fuerte</v>
      </c>
      <c r="AG96" s="275">
        <f t="shared" si="158"/>
        <v>100</v>
      </c>
      <c r="AH96" s="275" t="str">
        <f>IFERROR(VLOOKUP(AE96,PARAMETROS!$BH$2:$BJ$10,2,FALSE),"")</f>
        <v>No</v>
      </c>
      <c r="AI96" s="788"/>
      <c r="AJ96" s="789"/>
      <c r="AK96" s="653"/>
      <c r="AL96" s="653"/>
      <c r="AM96" s="653"/>
      <c r="AN96" s="790"/>
      <c r="AO96" s="791"/>
      <c r="AP96" s="793"/>
      <c r="AQ96" s="794"/>
      <c r="AR96" s="795"/>
      <c r="AS96" s="784"/>
      <c r="AT96" s="836"/>
      <c r="AU96" s="758"/>
      <c r="AV96" s="758"/>
      <c r="AW96" s="758"/>
      <c r="AX96" s="758"/>
      <c r="AY96" s="785"/>
      <c r="AZ96" s="815"/>
      <c r="BA96" s="556"/>
      <c r="BB96" s="815"/>
      <c r="BC96" s="777"/>
      <c r="BD96" s="556"/>
    </row>
    <row r="97" spans="1:56" ht="76.5" customHeight="1" thickBot="1">
      <c r="A97" s="652"/>
      <c r="B97" s="674"/>
      <c r="C97" s="652"/>
      <c r="D97" s="676"/>
      <c r="E97" s="676"/>
      <c r="F97" s="310" t="s">
        <v>1142</v>
      </c>
      <c r="G97" s="674"/>
      <c r="H97" s="678"/>
      <c r="I97" s="676"/>
      <c r="J97" s="680"/>
      <c r="K97" s="362" t="s">
        <v>90</v>
      </c>
      <c r="L97" s="406" t="s">
        <v>1376</v>
      </c>
      <c r="M97" s="355" t="s">
        <v>509</v>
      </c>
      <c r="N97" s="124">
        <f t="shared" ref="N97" si="167">IF(M97="Asignado",15,0)</f>
        <v>15</v>
      </c>
      <c r="O97" s="288" t="s">
        <v>289</v>
      </c>
      <c r="P97" s="124">
        <f t="shared" si="161"/>
        <v>15</v>
      </c>
      <c r="Q97" s="288" t="s">
        <v>291</v>
      </c>
      <c r="R97" s="124">
        <f t="shared" si="162"/>
        <v>15</v>
      </c>
      <c r="S97" s="288" t="s">
        <v>303</v>
      </c>
      <c r="T97" s="124">
        <f t="shared" si="163"/>
        <v>15</v>
      </c>
      <c r="U97" s="288" t="s">
        <v>295</v>
      </c>
      <c r="V97" s="124">
        <f t="shared" si="164"/>
        <v>15</v>
      </c>
      <c r="W97" s="288" t="s">
        <v>297</v>
      </c>
      <c r="X97" s="124">
        <f t="shared" si="165"/>
        <v>15</v>
      </c>
      <c r="Y97" s="288" t="s">
        <v>299</v>
      </c>
      <c r="Z97" s="124">
        <f t="shared" si="154"/>
        <v>10</v>
      </c>
      <c r="AA97" s="143">
        <f t="shared" si="155"/>
        <v>100</v>
      </c>
      <c r="AB97" s="140" t="str">
        <f t="shared" si="156"/>
        <v>Fuerte</v>
      </c>
      <c r="AC97" s="277" t="s">
        <v>1209</v>
      </c>
      <c r="AD97" s="140" t="str">
        <f t="shared" si="166"/>
        <v>Fuerte</v>
      </c>
      <c r="AE97" s="140" t="str">
        <f t="shared" si="157"/>
        <v>FuerteFuerte</v>
      </c>
      <c r="AF97" s="140" t="str">
        <f>IFERROR(VLOOKUP(AE97,PARAMETROS!$BH$2:$BJ$10,3,FALSE),"")</f>
        <v>Fuerte</v>
      </c>
      <c r="AG97" s="140">
        <f t="shared" si="158"/>
        <v>100</v>
      </c>
      <c r="AH97" s="140" t="str">
        <f>IFERROR(VLOOKUP(AE97,PARAMETROS!$BH$2:$BJ$10,2,FALSE),"")</f>
        <v>No</v>
      </c>
      <c r="AI97" s="661"/>
      <c r="AJ97" s="663"/>
      <c r="AK97" s="653"/>
      <c r="AL97" s="653"/>
      <c r="AM97" s="655"/>
      <c r="AN97" s="657"/>
      <c r="AO97" s="659"/>
      <c r="AP97" s="646"/>
      <c r="AQ97" s="648"/>
      <c r="AR97" s="650"/>
      <c r="AS97" s="652"/>
      <c r="AT97" s="837"/>
      <c r="AU97" s="676"/>
      <c r="AV97" s="676"/>
      <c r="AW97" s="676"/>
      <c r="AX97" s="676"/>
      <c r="AY97" s="674"/>
      <c r="AZ97" s="816"/>
      <c r="BA97" s="557"/>
      <c r="BB97" s="816"/>
      <c r="BC97" s="757"/>
      <c r="BD97" s="557"/>
    </row>
    <row r="98" spans="1:56" ht="176.25" customHeight="1" thickBot="1">
      <c r="A98" s="291"/>
      <c r="B98" s="407" t="s">
        <v>26</v>
      </c>
      <c r="C98" s="408" t="s">
        <v>190</v>
      </c>
      <c r="D98" s="409" t="s">
        <v>1146</v>
      </c>
      <c r="E98" s="409" t="s">
        <v>74</v>
      </c>
      <c r="F98" s="410" t="s">
        <v>1147</v>
      </c>
      <c r="G98" s="407" t="s">
        <v>1148</v>
      </c>
      <c r="H98" s="411">
        <v>3</v>
      </c>
      <c r="I98" s="409">
        <v>2</v>
      </c>
      <c r="J98" s="368" t="str">
        <f>IF(E98="8. Corrupción",IF(OR(AND(H98=1,I98=5),AND(H98=2,I98=5),AND(H98=3,I98=4),(H98+I98&gt;=8)),"Extrema",IF(OR(AND(H98=1,I98=4),AND(H98=2,I98=4),AND(H98=4,I98=3),AND(H98=3,I98=3)),"Alta",IF(OR(AND(H98=1,I98=3),AND(H98=2,I98=3)),"Moderada","No aplica para Corrupción"))),IF(H98+I98=0,"",IF(OR(AND(H98=3,I98=4),(AND(H98=2,I98=5)),(AND(H98=1,I98=5))),"Extrema",IF(OR(AND(H98=3,I98=1),(AND(H98=2,I98=2))),"Baja",IF(OR(AND(H98=4,I98=1),AND(H98=3,I98=2),AND(H98=2,I98=3),AND(H98=1,I98=3)),"Moderada",IF(H98+I98&gt;=8,"Extrema",IF(H98+I98&lt;4,"Baja",IF(H98+I98&gt;=6,"Alta","Alta"))))))))</f>
        <v>Moderada</v>
      </c>
      <c r="K98" s="412" t="s">
        <v>92</v>
      </c>
      <c r="L98" s="413" t="s">
        <v>1375</v>
      </c>
      <c r="M98" s="371" t="s">
        <v>509</v>
      </c>
      <c r="N98" s="372">
        <f t="shared" ref="N98:N103" si="168">IF(M98="Asignado",15,0)</f>
        <v>15</v>
      </c>
      <c r="O98" s="288" t="s">
        <v>289</v>
      </c>
      <c r="P98" s="372">
        <f>IF(O98="Adecuado",15,0)</f>
        <v>15</v>
      </c>
      <c r="Q98" s="288" t="s">
        <v>291</v>
      </c>
      <c r="R98" s="372">
        <f>IF(Q98="Oportuna",15,0)</f>
        <v>15</v>
      </c>
      <c r="S98" s="288" t="s">
        <v>303</v>
      </c>
      <c r="T98" s="372">
        <f>IF(S98="Prevenir",15,IF(S98="Detectar",10,0))</f>
        <v>15</v>
      </c>
      <c r="U98" s="288" t="s">
        <v>295</v>
      </c>
      <c r="V98" s="372">
        <f>IF(U98="Confiable",15,0)</f>
        <v>15</v>
      </c>
      <c r="W98" s="288" t="s">
        <v>297</v>
      </c>
      <c r="X98" s="372">
        <f>IF(W98="Se investigan y resuelven oportunamente",15,0)</f>
        <v>15</v>
      </c>
      <c r="Y98" s="288" t="s">
        <v>299</v>
      </c>
      <c r="Z98" s="372">
        <f t="shared" ref="Z98" si="169">IF(Y98="Completa",10,IF(Y98="incompleta",5,0))</f>
        <v>10</v>
      </c>
      <c r="AA98" s="373">
        <f t="shared" ref="AA98" si="170">N98+P98+R98+T98+V98+X98+Z98</f>
        <v>100</v>
      </c>
      <c r="AB98" s="374" t="str">
        <f t="shared" ref="AB98" si="171">IF(AA98&gt;=96,"Fuerte",IF(AA98&gt;=86,"Moderado",IF(AA98&gt;=0,"Débil","")))</f>
        <v>Fuerte</v>
      </c>
      <c r="AC98" s="277" t="s">
        <v>1209</v>
      </c>
      <c r="AD98" s="374" t="str">
        <f>IF(AC98="Siempre se ejecuta","Fuerte",IF(AC98="Algunas veces","Moderado",IF(AC98="no se ejecuta","Débil","")))</f>
        <v>Fuerte</v>
      </c>
      <c r="AE98" s="374" t="str">
        <f t="shared" ref="AE98" si="172">AB98&amp;AD98</f>
        <v>FuerteFuerte</v>
      </c>
      <c r="AF98" s="374" t="str">
        <f>IFERROR(VLOOKUP(AE98,PARAMETROS!$BH$2:$BJ$10,3,FALSE),"")</f>
        <v>Fuerte</v>
      </c>
      <c r="AG98" s="374">
        <f t="shared" ref="AG98" si="173">IF(AF98="fuerte",100,IF(AF98="Moderado",50,IF(AF98="débil",0,"")))</f>
        <v>100</v>
      </c>
      <c r="AH98" s="374" t="str">
        <f>IFERROR(VLOOKUP(AE98,PARAMETROS!$BH$2:$BJ$10,2,FALSE),"")</f>
        <v>No</v>
      </c>
      <c r="AI98" s="384">
        <f>IFERROR(AVERAGE(AG98:AG98),0)</f>
        <v>100</v>
      </c>
      <c r="AJ98" s="374" t="str">
        <f>IF(AI98&gt;=100,"Fuerte",IF(AI98&gt;=50,"Moderado",IF(AI98&gt;=0,"Débil","")))</f>
        <v>Fuerte</v>
      </c>
      <c r="AK98" s="277" t="s">
        <v>1210</v>
      </c>
      <c r="AL98" s="277" t="s">
        <v>559</v>
      </c>
      <c r="AM98" s="300" t="str">
        <f>+AJ98&amp;AK98&amp;AL98</f>
        <v>FuerteDirectamenteIndirectamente</v>
      </c>
      <c r="AN98" s="377">
        <f>IFERROR(VLOOKUP(AM98,PARAMETROS!$BD$1:$BG$9,2,FALSE),0)</f>
        <v>2</v>
      </c>
      <c r="AO98" s="378">
        <f>IF(E98&lt;&gt;"8. Corrupción",IFERROR(VLOOKUP(AM98,PARAMETROS!$BD$1:$BG$9,3,FALSE),0),0)</f>
        <v>1</v>
      </c>
      <c r="AP98" s="379">
        <f>IF(H98 ="",0,IF(H98-AN98&lt;=0,1,H98-AN98))</f>
        <v>1</v>
      </c>
      <c r="AQ98" s="380">
        <f t="shared" ref="AQ98" si="174">IF(E98&lt;&gt;"8. Corrupción",IF(I98="",0,IF(I98-AO98=0,1,I98-AO98)),I98)</f>
        <v>1</v>
      </c>
      <c r="AR98" s="381" t="str">
        <f t="shared" ref="AR98" si="175">IF(E98="8. Corrupción",IF(OR(AND(AP98=1,AQ98=5),AND(AP98=2,AQ98=5),AND(AP98=3,AQ98=4),(AP98+AQ98&gt;=8)),"Extrema",IF(OR(AND(AP98=1,AQ98=4),AND(AP98=2,AQ98=4),AND(AP98=4,AQ98=3),AND(AP98=3,AQ98=3)),"Alta",IF(OR(AND(AP98=1,AQ98=3),AND(AP98=2,AQ98=3)),"Moderada","No aplica para Corrupción"))),IF(AP98+AQ98=0,"",IF(OR(AND(AP98=3,AQ98=4),(AND(AP98=2,AQ98=5)),(AND(AP98=1,AQ98=5))),"Extrema",IF(OR(AND(AP98=3,AQ98=1),(AND(AP98=2,AQ98=2))),"Baja",IF(OR(AND(AP98=4,AQ98=1),AND(AP98=3,AQ98=2),AND(AP98=2,AQ98=3),AND(AP98=1,AQ98=3)),"Moderada",IF(AP98+AQ98&gt;=8,"Extrema",IF(AP98+AQ98&lt;4,"Baja",IF(AP98+AQ98&gt;=6,"Alta","Alta"))))))))</f>
        <v>Baja</v>
      </c>
      <c r="AS98" s="408" t="s">
        <v>202</v>
      </c>
      <c r="AT98" s="414" t="s">
        <v>1375</v>
      </c>
      <c r="AU98" s="409" t="s">
        <v>1149</v>
      </c>
      <c r="AV98" s="409" t="s">
        <v>1150</v>
      </c>
      <c r="AW98" s="409" t="s">
        <v>1151</v>
      </c>
      <c r="AX98" s="415">
        <v>43586</v>
      </c>
      <c r="AY98" s="416">
        <v>43586</v>
      </c>
      <c r="AZ98" s="366" t="s">
        <v>1496</v>
      </c>
      <c r="BA98" s="367">
        <v>100</v>
      </c>
      <c r="BB98" s="366" t="s">
        <v>1477</v>
      </c>
      <c r="BC98" s="292" t="s">
        <v>127</v>
      </c>
      <c r="BD98" s="447" t="s">
        <v>1471</v>
      </c>
    </row>
    <row r="99" spans="1:56" ht="173.25" customHeight="1" thickBot="1">
      <c r="A99" s="291"/>
      <c r="B99" s="367" t="s">
        <v>26</v>
      </c>
      <c r="C99" s="291" t="s">
        <v>190</v>
      </c>
      <c r="D99" s="292" t="s">
        <v>1152</v>
      </c>
      <c r="E99" s="292" t="s">
        <v>72</v>
      </c>
      <c r="F99" s="293" t="s">
        <v>1153</v>
      </c>
      <c r="G99" s="367" t="s">
        <v>1154</v>
      </c>
      <c r="H99" s="294">
        <v>3</v>
      </c>
      <c r="I99" s="292">
        <v>2</v>
      </c>
      <c r="J99" s="368" t="str">
        <f>IF(E99="8. Corrupción",IF(OR(AND(H99=1,I99=5),AND(H99=2,I99=5),AND(H99=3,I99=4),(H99+I99&gt;=8)),"Extrema",IF(OR(AND(H99=1,I99=4),AND(H99=2,I99=4),AND(H99=4,I99=3),AND(H99=3,I99=3)),"Alta",IF(OR(AND(H99=1,I99=3),AND(H99=2,I99=3)),"Moderada","No aplica para Corrupción"))),IF(H99+I99=0,"",IF(OR(AND(H99=3,I99=4),(AND(H99=2,I99=5)),(AND(H99=1,I99=5))),"Extrema",IF(OR(AND(H99=3,I99=1),(AND(H99=2,I99=2))),"Baja",IF(OR(AND(H99=4,I99=1),AND(H99=3,I99=2),AND(H99=2,I99=3),AND(H99=1,I99=3)),"Moderada",IF(H99+I99&gt;=8,"Extrema",IF(H99+I99&lt;4,"Baja",IF(H99+I99&gt;=6,"Alta","Alta"))))))))</f>
        <v>Moderada</v>
      </c>
      <c r="K99" s="369" t="s">
        <v>105</v>
      </c>
      <c r="L99" s="370" t="s">
        <v>1155</v>
      </c>
      <c r="M99" s="371" t="s">
        <v>509</v>
      </c>
      <c r="N99" s="372">
        <f t="shared" si="168"/>
        <v>15</v>
      </c>
      <c r="O99" s="296" t="s">
        <v>289</v>
      </c>
      <c r="P99" s="372">
        <f>IF(O99="Adecuado",15,0)</f>
        <v>15</v>
      </c>
      <c r="Q99" s="296" t="s">
        <v>291</v>
      </c>
      <c r="R99" s="372">
        <f>IF(Q99="Oportuna",15,0)</f>
        <v>15</v>
      </c>
      <c r="S99" s="296" t="s">
        <v>303</v>
      </c>
      <c r="T99" s="372">
        <f>IF(S99="Prevenir",15,IF(S99="Detectar",10,0))</f>
        <v>15</v>
      </c>
      <c r="U99" s="296" t="s">
        <v>295</v>
      </c>
      <c r="V99" s="372">
        <f>IF(U99="Confiable",15,0)</f>
        <v>15</v>
      </c>
      <c r="W99" s="296" t="s">
        <v>297</v>
      </c>
      <c r="X99" s="372">
        <f>IF(W99="Se investigan y resuelven oportunamente",15,0)</f>
        <v>15</v>
      </c>
      <c r="Y99" s="296" t="s">
        <v>299</v>
      </c>
      <c r="Z99" s="372">
        <f t="shared" ref="Z99" si="176">IF(Y99="Completa",10,IF(Y99="incompleta",5,0))</f>
        <v>10</v>
      </c>
      <c r="AA99" s="373">
        <f t="shared" ref="AA99" si="177">N99+P99+R99+T99+V99+X99+Z99</f>
        <v>100</v>
      </c>
      <c r="AB99" s="374" t="str">
        <f t="shared" ref="AB99" si="178">IF(AA99&gt;=96,"Fuerte",IF(AA99&gt;=86,"Moderado",IF(AA99&gt;=0,"Débil","")))</f>
        <v>Fuerte</v>
      </c>
      <c r="AC99" s="300" t="s">
        <v>1209</v>
      </c>
      <c r="AD99" s="374" t="str">
        <f>IF(AC99="Siempre se ejecuta","Fuerte",IF(AC99="Algunas veces","Moderado",IF(AC99="no se ejecuta","Débil","")))</f>
        <v>Fuerte</v>
      </c>
      <c r="AE99" s="374" t="str">
        <f t="shared" ref="AE99" si="179">AB99&amp;AD99</f>
        <v>FuerteFuerte</v>
      </c>
      <c r="AF99" s="374" t="str">
        <f>IFERROR(VLOOKUP(AE99,PARAMETROS!$BH$2:$BJ$10,3,FALSE),"")</f>
        <v>Fuerte</v>
      </c>
      <c r="AG99" s="374">
        <f t="shared" ref="AG99" si="180">IF(AF99="fuerte",100,IF(AF99="Moderado",50,IF(AF99="débil",0,"")))</f>
        <v>100</v>
      </c>
      <c r="AH99" s="374" t="str">
        <f>IFERROR(VLOOKUP(AE99,PARAMETROS!$BH$2:$BJ$10,2,FALSE),"")</f>
        <v>No</v>
      </c>
      <c r="AI99" s="384">
        <f>IFERROR(AVERAGE(AG99:AG99),0)</f>
        <v>100</v>
      </c>
      <c r="AJ99" s="374" t="str">
        <f>IF(AI99&gt;=100,"Fuerte",IF(AI99&gt;=50,"Moderado",IF(AI99&gt;=0,"Débil","")))</f>
        <v>Fuerte</v>
      </c>
      <c r="AK99" s="300" t="s">
        <v>1210</v>
      </c>
      <c r="AL99" s="300" t="s">
        <v>559</v>
      </c>
      <c r="AM99" s="300" t="str">
        <f>+AJ99&amp;AK99&amp;AL99</f>
        <v>FuerteDirectamenteIndirectamente</v>
      </c>
      <c r="AN99" s="377">
        <f>IFERROR(VLOOKUP(AM99,PARAMETROS!$BD$1:$BG$9,2,FALSE),0)</f>
        <v>2</v>
      </c>
      <c r="AO99" s="378">
        <f>IF(E99&lt;&gt;"8. Corrupción",IFERROR(VLOOKUP(AM99,PARAMETROS!$BD$1:$BG$9,3,FALSE),0),0)</f>
        <v>1</v>
      </c>
      <c r="AP99" s="379">
        <f>IF(H99 ="",0,IF(H99-AN99&lt;=0,1,H99-AN99))</f>
        <v>1</v>
      </c>
      <c r="AQ99" s="380">
        <f t="shared" ref="AQ99" si="181">IF(E99&lt;&gt;"8. Corrupción",IF(I99="",0,IF(I99-AO99=0,1,I99-AO99)),I99)</f>
        <v>1</v>
      </c>
      <c r="AR99" s="381" t="str">
        <f t="shared" ref="AR99" si="182">IF(E99="8. Corrupción",IF(OR(AND(AP99=1,AQ99=5),AND(AP99=2,AQ99=5),AND(AP99=3,AQ99=4),(AP99+AQ99&gt;=8)),"Extrema",IF(OR(AND(AP99=1,AQ99=4),AND(AP99=2,AQ99=4),AND(AP99=4,AQ99=3),AND(AP99=3,AQ99=3)),"Alta",IF(OR(AND(AP99=1,AQ99=3),AND(AP99=2,AQ99=3)),"Moderada","No aplica para Corrupción"))),IF(AP99+AQ99=0,"",IF(OR(AND(AP99=3,AQ99=4),(AND(AP99=2,AQ99=5)),(AND(AP99=1,AQ99=5))),"Extrema",IF(OR(AND(AP99=3,AQ99=1),(AND(AP99=2,AQ99=2))),"Baja",IF(OR(AND(AP99=4,AQ99=1),AND(AP99=3,AQ99=2),AND(AP99=2,AQ99=3),AND(AP99=1,AQ99=3)),"Moderada",IF(AP99+AQ99&gt;=8,"Extrema",IF(AP99+AQ99&lt;4,"Baja",IF(AP99+AQ99&gt;=6,"Alta","Alta"))))))))</f>
        <v>Baja</v>
      </c>
      <c r="AS99" s="291" t="s">
        <v>202</v>
      </c>
      <c r="AT99" s="382" t="s">
        <v>1156</v>
      </c>
      <c r="AU99" s="292" t="s">
        <v>1157</v>
      </c>
      <c r="AV99" s="292" t="s">
        <v>1158</v>
      </c>
      <c r="AW99" s="292" t="s">
        <v>1159</v>
      </c>
      <c r="AX99" s="306">
        <v>43467</v>
      </c>
      <c r="AY99" s="383">
        <v>43830</v>
      </c>
      <c r="AZ99" s="366" t="s">
        <v>1497</v>
      </c>
      <c r="BA99" s="367">
        <v>100</v>
      </c>
      <c r="BB99" s="366" t="s">
        <v>1478</v>
      </c>
      <c r="BC99" s="292" t="s">
        <v>127</v>
      </c>
      <c r="BD99" s="367"/>
    </row>
    <row r="100" spans="1:56" ht="64.5" customHeight="1" thickBot="1">
      <c r="A100" s="651"/>
      <c r="B100" s="673" t="s">
        <v>26</v>
      </c>
      <c r="C100" s="651" t="s">
        <v>190</v>
      </c>
      <c r="D100" s="675" t="s">
        <v>1160</v>
      </c>
      <c r="E100" s="675" t="s">
        <v>79</v>
      </c>
      <c r="F100" s="120" t="s">
        <v>1161</v>
      </c>
      <c r="G100" s="673" t="s">
        <v>1162</v>
      </c>
      <c r="H100" s="677">
        <v>1</v>
      </c>
      <c r="I100" s="675">
        <v>3</v>
      </c>
      <c r="J100" s="679" t="str">
        <f>IF(E100="8. Corrupción",IF(OR(AND(H100=1,I100=5),AND(H100=2,I100=5),AND(H100=3,I100=4),(H100+I100&gt;=8)),"Extrema",IF(OR(AND(H100=1,I100=4),AND(H100=2,I100=4),AND(H100=4,I100=3),AND(H100=3,I100=3)),"Alta",IF(OR(AND(H100=1,I100=3),AND(H100=2,I100=3)),"Moderada","No aplica para Corrupción"))),IF(H100+I100=0,"",IF(OR(AND(H100=3,I100=4),(AND(H100=2,I100=5)),(AND(H100=1,I100=5))),"Extrema",IF(OR(AND(H100=3,I100=1),(AND(H100=2,I100=2))),"Baja",IF(OR(AND(H100=4,I100=1),AND(H100=3,I100=2),AND(H100=2,I100=3),AND(H100=1,I100=3)),"Moderada",IF(H100+I100&gt;=8,"Extrema",IF(H100+I100&lt;4,"Baja",IF(H100+I100&gt;=6,"Alta","Alta"))))))))</f>
        <v>Moderada</v>
      </c>
      <c r="K100" s="651" t="s">
        <v>105</v>
      </c>
      <c r="L100" s="826" t="s">
        <v>1164</v>
      </c>
      <c r="M100" s="353" t="s">
        <v>509</v>
      </c>
      <c r="N100" s="122">
        <f t="shared" si="168"/>
        <v>15</v>
      </c>
      <c r="O100" s="121" t="s">
        <v>289</v>
      </c>
      <c r="P100" s="122">
        <f>IF(O100="Adecuado",15,0)</f>
        <v>15</v>
      </c>
      <c r="Q100" s="121" t="s">
        <v>291</v>
      </c>
      <c r="R100" s="122">
        <f>IF(Q100="Oportuna",15,0)</f>
        <v>15</v>
      </c>
      <c r="S100" s="121" t="s">
        <v>303</v>
      </c>
      <c r="T100" s="122">
        <f>IF(S100="Prevenir",15,IF(S100="Detectar",10,0))</f>
        <v>15</v>
      </c>
      <c r="U100" s="121" t="s">
        <v>295</v>
      </c>
      <c r="V100" s="122">
        <f>IF(U100="Confiable",15,0)</f>
        <v>15</v>
      </c>
      <c r="W100" s="121" t="s">
        <v>297</v>
      </c>
      <c r="X100" s="122">
        <f>IF(W100="Se investigan y resuelven oportunamente",15,0)</f>
        <v>15</v>
      </c>
      <c r="Y100" s="121" t="s">
        <v>299</v>
      </c>
      <c r="Z100" s="122">
        <f t="shared" ref="Z100:Z101" si="183">IF(Y100="Completa",10,IF(Y100="incompleta",5,0))</f>
        <v>10</v>
      </c>
      <c r="AA100" s="141">
        <f t="shared" ref="AA100:AA101" si="184">N100+P100+R100+T100+V100+X100+Z100</f>
        <v>100</v>
      </c>
      <c r="AB100" s="274" t="str">
        <f t="shared" ref="AB100:AB101" si="185">IF(AA100&gt;=96,"Fuerte",IF(AA100&gt;=86,"Moderado",IF(AA100&gt;=0,"Débil","")))</f>
        <v>Fuerte</v>
      </c>
      <c r="AC100" s="276" t="s">
        <v>1209</v>
      </c>
      <c r="AD100" s="274" t="str">
        <f>IF(AC100="Siempre se ejecuta","Fuerte",IF(AC100="Algunas veces","Moderado",IF(AC100="no se ejecuta","Débil","")))</f>
        <v>Fuerte</v>
      </c>
      <c r="AE100" s="274" t="str">
        <f t="shared" ref="AE100:AE101" si="186">AB100&amp;AD100</f>
        <v>FuerteFuerte</v>
      </c>
      <c r="AF100" s="274" t="str">
        <f>IFERROR(VLOOKUP(AE100,PARAMETROS!$BH$2:$BJ$10,3,FALSE),"")</f>
        <v>Fuerte</v>
      </c>
      <c r="AG100" s="274">
        <f t="shared" ref="AG100:AG101" si="187">IF(AF100="fuerte",100,IF(AF100="Moderado",50,IF(AF100="débil",0,"")))</f>
        <v>100</v>
      </c>
      <c r="AH100" s="274" t="str">
        <f>IFERROR(VLOOKUP(AE100,PARAMETROS!$BH$2:$BJ$10,2,FALSE),"")</f>
        <v>No</v>
      </c>
      <c r="AI100" s="660">
        <f>IFERROR(AVERAGE(AG100:AG101),0)</f>
        <v>100</v>
      </c>
      <c r="AJ100" s="662" t="str">
        <f>IF(AI100&gt;=100,"Fuerte",IF(AI100&gt;=50,"Moderado",IF(AI100&gt;=0,"Débil","")))</f>
        <v>Fuerte</v>
      </c>
      <c r="AK100" s="654" t="s">
        <v>1210</v>
      </c>
      <c r="AL100" s="654" t="s">
        <v>559</v>
      </c>
      <c r="AM100" s="654" t="str">
        <f>+AJ100&amp;AK100&amp;AL100</f>
        <v>FuerteDirectamenteIndirectamente</v>
      </c>
      <c r="AN100" s="656">
        <f>IFERROR(VLOOKUP(AM100,PARAMETROS!$BD$1:$BG$9,2,FALSE),0)</f>
        <v>2</v>
      </c>
      <c r="AO100" s="658">
        <f>IF(E100&lt;&gt;"8. Corrupción",IFERROR(VLOOKUP(AM100,PARAMETROS!$BD$1:$BG$9,3,FALSE),0),0)</f>
        <v>0</v>
      </c>
      <c r="AP100" s="645">
        <f>IF(H100 ="",0,IF(H100-AN100&lt;=0,1,H100-AN100))</f>
        <v>1</v>
      </c>
      <c r="AQ100" s="647">
        <f t="shared" ref="AQ100" si="188">IF(E100&lt;&gt;"8. Corrupción",IF(I100="",0,IF(I100-AO100=0,1,I100-AO100)),I100)</f>
        <v>3</v>
      </c>
      <c r="AR100" s="649" t="str">
        <f t="shared" ref="AR100" si="189">IF(E100="8. Corrupción",IF(OR(AND(AP100=1,AQ100=5),AND(AP100=2,AQ100=5),AND(AP100=3,AQ100=4),(AP100+AQ100&gt;=8)),"Extrema",IF(OR(AND(AP100=1,AQ100=4),AND(AP100=2,AQ100=4),AND(AP100=4,AQ100=3),AND(AP100=3,AQ100=3)),"Alta",IF(OR(AND(AP100=1,AQ100=3),AND(AP100=2,AQ100=3)),"Moderada","No aplica para Corrupción"))),IF(AP100+AQ100=0,"",IF(OR(AND(AP100=3,AQ100=4),(AND(AP100=2,AQ100=5)),(AND(AP100=1,AQ100=5))),"Extrema",IF(OR(AND(AP100=3,AQ100=1),(AND(AP100=2,AQ100=2))),"Baja",IF(OR(AND(AP100=4,AQ100=1),AND(AP100=3,AQ100=2),AND(AP100=2,AQ100=3),AND(AP100=1,AQ100=3)),"Moderada",IF(AP100+AQ100&gt;=8,"Extrema",IF(AP100+AQ100&lt;4,"Baja",IF(AP100+AQ100&gt;=6,"Alta","Alta"))))))))</f>
        <v>Moderada</v>
      </c>
      <c r="AS100" s="842" t="s">
        <v>206</v>
      </c>
      <c r="AT100" s="675" t="str">
        <f>+L100</f>
        <v>Revisión de documentos precontractuales de cada uno de los proceso de contratación adelantados por la Subdirección de Contratación.</v>
      </c>
      <c r="AU100" s="675" t="s">
        <v>1165</v>
      </c>
      <c r="AV100" s="675" t="s">
        <v>1150</v>
      </c>
      <c r="AW100" s="675" t="s">
        <v>1166</v>
      </c>
      <c r="AX100" s="760">
        <v>43586</v>
      </c>
      <c r="AY100" s="796">
        <v>43830</v>
      </c>
      <c r="AZ100" s="834" t="s">
        <v>1470</v>
      </c>
      <c r="BA100" s="829">
        <v>100</v>
      </c>
      <c r="BB100" s="834" t="s">
        <v>1479</v>
      </c>
      <c r="BC100" s="833" t="s">
        <v>127</v>
      </c>
      <c r="BD100" s="829"/>
    </row>
    <row r="101" spans="1:56" ht="144.75" customHeight="1" thickBot="1">
      <c r="A101" s="652"/>
      <c r="B101" s="674"/>
      <c r="C101" s="652"/>
      <c r="D101" s="676"/>
      <c r="E101" s="676"/>
      <c r="F101" s="107" t="s">
        <v>1163</v>
      </c>
      <c r="G101" s="674"/>
      <c r="H101" s="678"/>
      <c r="I101" s="676"/>
      <c r="J101" s="680"/>
      <c r="K101" s="652"/>
      <c r="L101" s="828"/>
      <c r="M101" s="355" t="s">
        <v>509</v>
      </c>
      <c r="N101" s="124">
        <f t="shared" si="168"/>
        <v>15</v>
      </c>
      <c r="O101" s="289" t="s">
        <v>289</v>
      </c>
      <c r="P101" s="124">
        <f t="shared" ref="P101" si="190">IF(O101="Adecuado",15,0)</f>
        <v>15</v>
      </c>
      <c r="Q101" s="289" t="s">
        <v>291</v>
      </c>
      <c r="R101" s="124">
        <f t="shared" ref="R101" si="191">IF(Q101="Oportuna",15,0)</f>
        <v>15</v>
      </c>
      <c r="S101" s="289" t="s">
        <v>303</v>
      </c>
      <c r="T101" s="124">
        <f t="shared" ref="T101" si="192">IF(S101="Prevenir",15,IF(S101="Detectar",10,0))</f>
        <v>15</v>
      </c>
      <c r="U101" s="289" t="s">
        <v>295</v>
      </c>
      <c r="V101" s="124">
        <f t="shared" ref="V101" si="193">IF(U101="Confiable",15,0)</f>
        <v>15</v>
      </c>
      <c r="W101" s="289" t="s">
        <v>297</v>
      </c>
      <c r="X101" s="124">
        <f t="shared" ref="X101" si="194">IF(W101="Se investigan y resuelven oportunamente",15,0)</f>
        <v>15</v>
      </c>
      <c r="Y101" s="289" t="s">
        <v>299</v>
      </c>
      <c r="Z101" s="124">
        <f t="shared" si="183"/>
        <v>10</v>
      </c>
      <c r="AA101" s="143">
        <f t="shared" si="184"/>
        <v>100</v>
      </c>
      <c r="AB101" s="140" t="str">
        <f t="shared" si="185"/>
        <v>Fuerte</v>
      </c>
      <c r="AC101" s="278" t="s">
        <v>1209</v>
      </c>
      <c r="AD101" s="140" t="str">
        <f t="shared" ref="AD101" si="195">IF(AC101="Siempre se ejecuta","Fuerte",IF(AC101="Algunas veces","Moderado",IF(AC101="no se ejecuta","Débil","")))</f>
        <v>Fuerte</v>
      </c>
      <c r="AE101" s="140" t="str">
        <f t="shared" si="186"/>
        <v>FuerteFuerte</v>
      </c>
      <c r="AF101" s="140" t="str">
        <f>IFERROR(VLOOKUP(AE101,PARAMETROS!$BH$2:$BJ$10,3,FALSE),"")</f>
        <v>Fuerte</v>
      </c>
      <c r="AG101" s="140">
        <f t="shared" si="187"/>
        <v>100</v>
      </c>
      <c r="AH101" s="140" t="str">
        <f>IFERROR(VLOOKUP(AE101,PARAMETROS!$BH$2:$BJ$10,2,FALSE),"")</f>
        <v>No</v>
      </c>
      <c r="AI101" s="661"/>
      <c r="AJ101" s="663"/>
      <c r="AK101" s="655"/>
      <c r="AL101" s="655"/>
      <c r="AM101" s="655"/>
      <c r="AN101" s="657"/>
      <c r="AO101" s="659"/>
      <c r="AP101" s="646"/>
      <c r="AQ101" s="648"/>
      <c r="AR101" s="650"/>
      <c r="AS101" s="843"/>
      <c r="AT101" s="676"/>
      <c r="AU101" s="676"/>
      <c r="AV101" s="676"/>
      <c r="AW101" s="676"/>
      <c r="AX101" s="840"/>
      <c r="AY101" s="841"/>
      <c r="AZ101" s="816"/>
      <c r="BA101" s="557"/>
      <c r="BB101" s="816"/>
      <c r="BC101" s="757"/>
      <c r="BD101" s="557"/>
    </row>
    <row r="102" spans="1:56" ht="91.5" customHeight="1">
      <c r="A102" s="848" t="s">
        <v>732</v>
      </c>
      <c r="B102" s="673" t="s">
        <v>26</v>
      </c>
      <c r="C102" s="651" t="s">
        <v>193</v>
      </c>
      <c r="D102" s="675" t="s">
        <v>1167</v>
      </c>
      <c r="E102" s="675" t="s">
        <v>74</v>
      </c>
      <c r="F102" s="120" t="s">
        <v>1168</v>
      </c>
      <c r="G102" s="673" t="s">
        <v>1169</v>
      </c>
      <c r="H102" s="677">
        <v>1</v>
      </c>
      <c r="I102" s="675">
        <v>4</v>
      </c>
      <c r="J102" s="679" t="str">
        <f>IF(E102="8. Corrupción",IF(OR(AND(H102=1,I102=5),AND(H102=2,I102=5),AND(H102=3,I102=4),(H102+I102&gt;=8)),"Extrema",IF(OR(AND(H102=1,I102=4),AND(H102=2,I102=4),AND(H102=4,I102=3),AND(H102=3,I102=3)),"Alta",IF(OR(AND(H102=1,I102=3),AND(H102=2,I102=3)),"Moderada","No aplica para Corrupción"))),IF(H102+I102=0,"",IF(OR(AND(H102=3,I102=4),(AND(H102=2,I102=5)),(AND(H102=1,I102=5))),"Extrema",IF(OR(AND(H102=3,I102=1),(AND(H102=2,I102=2))),"Baja",IF(OR(AND(H102=4,I102=1),AND(H102=3,I102=2),AND(H102=2,I102=3),AND(H102=1,I102=3)),"Moderada",IF(H102+I102&gt;=8,"Extrema",IF(H102+I102&lt;4,"Baja",IF(H102+I102&gt;=6,"Alta","Alta"))))))))</f>
        <v>Alta</v>
      </c>
      <c r="K102" s="358" t="s">
        <v>100</v>
      </c>
      <c r="L102" s="360" t="s">
        <v>1172</v>
      </c>
      <c r="M102" s="353" t="s">
        <v>509</v>
      </c>
      <c r="N102" s="122">
        <f t="shared" si="168"/>
        <v>15</v>
      </c>
      <c r="O102" s="288" t="s">
        <v>289</v>
      </c>
      <c r="P102" s="122">
        <f>IF(O102="Adecuado",15,0)</f>
        <v>15</v>
      </c>
      <c r="Q102" s="288" t="s">
        <v>291</v>
      </c>
      <c r="R102" s="122">
        <f>IF(Q102="Oportuna",15,0)</f>
        <v>15</v>
      </c>
      <c r="S102" s="288" t="s">
        <v>303</v>
      </c>
      <c r="T102" s="122">
        <f>IF(S102="Prevenir",15,IF(S102="Detectar",10,0))</f>
        <v>15</v>
      </c>
      <c r="U102" s="288" t="s">
        <v>295</v>
      </c>
      <c r="V102" s="122">
        <f>IF(U102="Confiable",15,0)</f>
        <v>15</v>
      </c>
      <c r="W102" s="288" t="s">
        <v>297</v>
      </c>
      <c r="X102" s="122">
        <f>IF(W102="Se investigan y resuelven oportunamente",15,0)</f>
        <v>15</v>
      </c>
      <c r="Y102" s="288" t="s">
        <v>299</v>
      </c>
      <c r="Z102" s="122">
        <f t="shared" ref="Z102:Z104" si="196">IF(Y102="Completa",10,IF(Y102="incompleta",5,0))</f>
        <v>10</v>
      </c>
      <c r="AA102" s="141">
        <f t="shared" ref="AA102:AA104" si="197">N102+P102+R102+T102+V102+X102+Z102</f>
        <v>100</v>
      </c>
      <c r="AB102" s="274" t="str">
        <f t="shared" ref="AB102:AB104" si="198">IF(AA102&gt;=96,"Fuerte",IF(AA102&gt;=86,"Moderado",IF(AA102&gt;=0,"Débil","")))</f>
        <v>Fuerte</v>
      </c>
      <c r="AC102" s="277" t="s">
        <v>1209</v>
      </c>
      <c r="AD102" s="274" t="str">
        <f>IF(AC102="Siempre se ejecuta","Fuerte",IF(AC102="Algunas veces","Moderado",IF(AC102="no se ejecuta","Débil","")))</f>
        <v>Fuerte</v>
      </c>
      <c r="AE102" s="274" t="str">
        <f t="shared" ref="AE102:AE104" si="199">AB102&amp;AD102</f>
        <v>FuerteFuerte</v>
      </c>
      <c r="AF102" s="274" t="str">
        <f>IFERROR(VLOOKUP(AE102,PARAMETROS!$BH$2:$BJ$10,3,FALSE),"")</f>
        <v>Fuerte</v>
      </c>
      <c r="AG102" s="274">
        <f t="shared" ref="AG102:AG104" si="200">IF(AF102="fuerte",100,IF(AF102="Moderado",50,IF(AF102="débil",0,"")))</f>
        <v>100</v>
      </c>
      <c r="AH102" s="274" t="str">
        <f>IFERROR(VLOOKUP(AE102,PARAMETROS!$BH$2:$BJ$10,2,FALSE),"")</f>
        <v>No</v>
      </c>
      <c r="AI102" s="660">
        <f>IFERROR(AVERAGE(AG102:AG104),0)</f>
        <v>100</v>
      </c>
      <c r="AJ102" s="662" t="str">
        <f>IF(AI102&gt;=100,"Fuerte",IF(AI102&gt;=50,"Moderado",IF(AI102&gt;=0,"Débil","")))</f>
        <v>Fuerte</v>
      </c>
      <c r="AK102" s="653" t="s">
        <v>1210</v>
      </c>
      <c r="AL102" s="653" t="s">
        <v>1210</v>
      </c>
      <c r="AM102" s="654" t="str">
        <f>+AJ102&amp;AK102&amp;AL102</f>
        <v>FuerteDirectamenteDirectamente</v>
      </c>
      <c r="AN102" s="656">
        <f>IFERROR(VLOOKUP(AM102,PARAMETROS!$BD$1:$BG$9,2,FALSE),0)</f>
        <v>2</v>
      </c>
      <c r="AO102" s="658">
        <f>IF(E102&lt;&gt;"8. Corrupción",IFERROR(VLOOKUP(AM102,PARAMETROS!$BD$1:$BG$9,3,FALSE),0),0)</f>
        <v>2</v>
      </c>
      <c r="AP102" s="645">
        <f>IF(H102 ="",0,IF(H102-AN102&lt;=0,1,H102-AN102))</f>
        <v>1</v>
      </c>
      <c r="AQ102" s="647">
        <f t="shared" ref="AQ102" si="201">IF(E102&lt;&gt;"8. Corrupción",IF(I102="",0,IF(I102-AO102=0,1,I102-AO102)),I102)</f>
        <v>2</v>
      </c>
      <c r="AR102" s="649" t="str">
        <f t="shared" ref="AR102" si="202">IF(E102="8. Corrupción",IF(OR(AND(AP102=1,AQ102=5),AND(AP102=2,AQ102=5),AND(AP102=3,AQ102=4),(AP102+AQ102&gt;=8)),"Extrema",IF(OR(AND(AP102=1,AQ102=4),AND(AP102=2,AQ102=4),AND(AP102=4,AQ102=3),AND(AP102=3,AQ102=3)),"Alta",IF(OR(AND(AP102=1,AQ102=3),AND(AP102=2,AQ102=3)),"Moderada","No aplica para Corrupción"))),IF(AP102+AQ102=0,"",IF(OR(AND(AP102=3,AQ102=4),(AND(AP102=2,AQ102=5)),(AND(AP102=1,AQ102=5))),"Extrema",IF(OR(AND(AP102=3,AQ102=1),(AND(AP102=2,AQ102=2))),"Baja",IF(OR(AND(AP102=4,AQ102=1),AND(AP102=3,AQ102=2),AND(AP102=2,AQ102=3),AND(AP102=1,AQ102=3)),"Moderada",IF(AP102+AQ102&gt;=8,"Extrema",IF(AP102+AQ102&lt;4,"Baja",IF(AP102+AQ102&gt;=6,"Alta","Alta"))))))))</f>
        <v>Baja</v>
      </c>
      <c r="AS102" s="559" t="s">
        <v>202</v>
      </c>
      <c r="AT102" s="309" t="str">
        <f>L102</f>
        <v>Inspeccionar sistema de control de incendios, control de humedad y temperatura en el archivo central.</v>
      </c>
      <c r="AU102" s="675" t="s">
        <v>1173</v>
      </c>
      <c r="AV102" s="675" t="s">
        <v>1174</v>
      </c>
      <c r="AW102" s="675" t="s">
        <v>1175</v>
      </c>
      <c r="AX102" s="760">
        <v>43466</v>
      </c>
      <c r="AY102" s="796">
        <v>43830</v>
      </c>
      <c r="AZ102" s="844" t="s">
        <v>1457</v>
      </c>
      <c r="BA102" s="560"/>
      <c r="BB102" s="845" t="s">
        <v>1458</v>
      </c>
      <c r="BC102" s="560" t="s">
        <v>127</v>
      </c>
      <c r="BD102" s="576" t="s">
        <v>1459</v>
      </c>
    </row>
    <row r="103" spans="1:56" ht="48.75" customHeight="1">
      <c r="A103" s="849"/>
      <c r="B103" s="785"/>
      <c r="C103" s="784"/>
      <c r="D103" s="758"/>
      <c r="E103" s="758"/>
      <c r="F103" s="283" t="s">
        <v>1170</v>
      </c>
      <c r="G103" s="785"/>
      <c r="H103" s="786"/>
      <c r="I103" s="758"/>
      <c r="J103" s="787"/>
      <c r="K103" s="359" t="s">
        <v>98</v>
      </c>
      <c r="L103" s="363" t="s">
        <v>1374</v>
      </c>
      <c r="M103" s="354" t="s">
        <v>509</v>
      </c>
      <c r="N103" s="99">
        <f t="shared" si="168"/>
        <v>15</v>
      </c>
      <c r="O103" s="288" t="s">
        <v>289</v>
      </c>
      <c r="P103" s="99">
        <f t="shared" ref="P103:P104" si="203">IF(O103="Adecuado",15,0)</f>
        <v>15</v>
      </c>
      <c r="Q103" s="288" t="s">
        <v>291</v>
      </c>
      <c r="R103" s="99">
        <f t="shared" ref="R103:R104" si="204">IF(Q103="Oportuna",15,0)</f>
        <v>15</v>
      </c>
      <c r="S103" s="288" t="s">
        <v>303</v>
      </c>
      <c r="T103" s="99">
        <f t="shared" ref="T103:T104" si="205">IF(S103="Prevenir",15,IF(S103="Detectar",10,0))</f>
        <v>15</v>
      </c>
      <c r="U103" s="288" t="s">
        <v>295</v>
      </c>
      <c r="V103" s="99">
        <f t="shared" ref="V103:V104" si="206">IF(U103="Confiable",15,0)</f>
        <v>15</v>
      </c>
      <c r="W103" s="288" t="s">
        <v>297</v>
      </c>
      <c r="X103" s="99">
        <f t="shared" ref="X103:X104" si="207">IF(W103="Se investigan y resuelven oportunamente",15,0)</f>
        <v>15</v>
      </c>
      <c r="Y103" s="288" t="s">
        <v>299</v>
      </c>
      <c r="Z103" s="99">
        <f t="shared" si="196"/>
        <v>10</v>
      </c>
      <c r="AA103" s="142">
        <f t="shared" si="197"/>
        <v>100</v>
      </c>
      <c r="AB103" s="275" t="str">
        <f t="shared" si="198"/>
        <v>Fuerte</v>
      </c>
      <c r="AC103" s="277" t="s">
        <v>1209</v>
      </c>
      <c r="AD103" s="275" t="str">
        <f t="shared" ref="AD103:AD104" si="208">IF(AC103="Siempre se ejecuta","Fuerte",IF(AC103="Algunas veces","Moderado",IF(AC103="no se ejecuta","Débil","")))</f>
        <v>Fuerte</v>
      </c>
      <c r="AE103" s="275" t="str">
        <f t="shared" si="199"/>
        <v>FuerteFuerte</v>
      </c>
      <c r="AF103" s="275" t="str">
        <f>IFERROR(VLOOKUP(AE103,PARAMETROS!$BH$2:$BJ$10,3,FALSE),"")</f>
        <v>Fuerte</v>
      </c>
      <c r="AG103" s="275">
        <f t="shared" si="200"/>
        <v>100</v>
      </c>
      <c r="AH103" s="275" t="str">
        <f>IFERROR(VLOOKUP(AE103,PARAMETROS!$BH$2:$BJ$10,2,FALSE),"")</f>
        <v>No</v>
      </c>
      <c r="AI103" s="788"/>
      <c r="AJ103" s="789"/>
      <c r="AK103" s="653"/>
      <c r="AL103" s="653"/>
      <c r="AM103" s="653"/>
      <c r="AN103" s="790"/>
      <c r="AO103" s="791"/>
      <c r="AP103" s="793"/>
      <c r="AQ103" s="794"/>
      <c r="AR103" s="795"/>
      <c r="AS103" s="806"/>
      <c r="AT103" s="284" t="str">
        <f>L103</f>
        <v>Aplicación de formatos (Tarjeta Afuera).</v>
      </c>
      <c r="AU103" s="758"/>
      <c r="AV103" s="758"/>
      <c r="AW103" s="758"/>
      <c r="AX103" s="838"/>
      <c r="AY103" s="839"/>
      <c r="AZ103" s="806"/>
      <c r="BA103" s="777"/>
      <c r="BB103" s="846"/>
      <c r="BC103" s="777"/>
      <c r="BD103" s="847"/>
    </row>
    <row r="104" spans="1:56" ht="297.75" customHeight="1" thickBot="1">
      <c r="A104" s="850"/>
      <c r="B104" s="674"/>
      <c r="C104" s="652"/>
      <c r="D104" s="676"/>
      <c r="E104" s="676"/>
      <c r="F104" s="417" t="s">
        <v>1171</v>
      </c>
      <c r="G104" s="674"/>
      <c r="H104" s="678"/>
      <c r="I104" s="676"/>
      <c r="J104" s="680"/>
      <c r="K104" s="362" t="s">
        <v>105</v>
      </c>
      <c r="L104" s="365" t="s">
        <v>1373</v>
      </c>
      <c r="M104" s="355" t="s">
        <v>509</v>
      </c>
      <c r="N104" s="124">
        <f t="shared" ref="N104" si="209">IF(M104="Asignado",15,0)</f>
        <v>15</v>
      </c>
      <c r="O104" s="288" t="s">
        <v>289</v>
      </c>
      <c r="P104" s="124">
        <f t="shared" si="203"/>
        <v>15</v>
      </c>
      <c r="Q104" s="288" t="s">
        <v>291</v>
      </c>
      <c r="R104" s="124">
        <f t="shared" si="204"/>
        <v>15</v>
      </c>
      <c r="S104" s="288" t="s">
        <v>303</v>
      </c>
      <c r="T104" s="124">
        <f t="shared" si="205"/>
        <v>15</v>
      </c>
      <c r="U104" s="288" t="s">
        <v>295</v>
      </c>
      <c r="V104" s="124">
        <f t="shared" si="206"/>
        <v>15</v>
      </c>
      <c r="W104" s="288" t="s">
        <v>297</v>
      </c>
      <c r="X104" s="124">
        <f t="shared" si="207"/>
        <v>15</v>
      </c>
      <c r="Y104" s="288" t="s">
        <v>299</v>
      </c>
      <c r="Z104" s="124">
        <f t="shared" si="196"/>
        <v>10</v>
      </c>
      <c r="AA104" s="143">
        <f t="shared" si="197"/>
        <v>100</v>
      </c>
      <c r="AB104" s="140" t="str">
        <f t="shared" si="198"/>
        <v>Fuerte</v>
      </c>
      <c r="AC104" s="277" t="s">
        <v>1209</v>
      </c>
      <c r="AD104" s="140" t="str">
        <f t="shared" si="208"/>
        <v>Fuerte</v>
      </c>
      <c r="AE104" s="140" t="str">
        <f t="shared" si="199"/>
        <v>FuerteFuerte</v>
      </c>
      <c r="AF104" s="140" t="str">
        <f>IFERROR(VLOOKUP(AE104,PARAMETROS!$BH$2:$BJ$10,3,FALSE),"")</f>
        <v>Fuerte</v>
      </c>
      <c r="AG104" s="140">
        <f t="shared" si="200"/>
        <v>100</v>
      </c>
      <c r="AH104" s="140" t="str">
        <f>IFERROR(VLOOKUP(AE104,PARAMETROS!$BH$2:$BJ$10,2,FALSE),"")</f>
        <v>No</v>
      </c>
      <c r="AI104" s="661"/>
      <c r="AJ104" s="663"/>
      <c r="AK104" s="653"/>
      <c r="AL104" s="653"/>
      <c r="AM104" s="655"/>
      <c r="AN104" s="657"/>
      <c r="AO104" s="659"/>
      <c r="AP104" s="646"/>
      <c r="AQ104" s="648"/>
      <c r="AR104" s="650"/>
      <c r="AS104" s="807"/>
      <c r="AT104" s="310" t="str">
        <f>L104</f>
        <v>Aplicación del Procedimiento para la consulta o Prestamo de Documentos, usos de formatos y Reglamento de Acceso.</v>
      </c>
      <c r="AU104" s="676"/>
      <c r="AV104" s="676"/>
      <c r="AW104" s="676"/>
      <c r="AX104" s="676"/>
      <c r="AY104" s="674"/>
      <c r="AZ104" s="807"/>
      <c r="BA104" s="777"/>
      <c r="BB104" s="846"/>
      <c r="BC104" s="777"/>
      <c r="BD104" s="847"/>
    </row>
    <row r="105" spans="1:56" ht="99.75" customHeight="1">
      <c r="A105" s="651"/>
      <c r="B105" s="673" t="s">
        <v>26</v>
      </c>
      <c r="C105" s="651" t="s">
        <v>189</v>
      </c>
      <c r="D105" s="675" t="s">
        <v>1176</v>
      </c>
      <c r="E105" s="675" t="s">
        <v>74</v>
      </c>
      <c r="F105" s="120" t="s">
        <v>1177</v>
      </c>
      <c r="G105" s="673" t="s">
        <v>1372</v>
      </c>
      <c r="H105" s="677">
        <v>2</v>
      </c>
      <c r="I105" s="675">
        <v>4</v>
      </c>
      <c r="J105" s="679" t="str">
        <f>IF(E105="8. Corrupción",IF(OR(AND(H105=1,I105=5),AND(H105=2,I105=5),AND(H105=3,I105=4),(H105+I105&gt;=8)),"Extrema",IF(OR(AND(H105=1,I105=4),AND(H105=2,I105=4),AND(H105=4,I105=3),AND(H105=3,I105=3)),"Alta",IF(OR(AND(H105=1,I105=3),AND(H105=2,I105=3)),"Moderada","No aplica para Corrupción"))),IF(H105+I105=0,"",IF(OR(AND(H105=3,I105=4),(AND(H105=2,I105=5)),(AND(H105=1,I105=5))),"Extrema",IF(OR(AND(H105=3,I105=1),(AND(H105=2,I105=2))),"Baja",IF(OR(AND(H105=4,I105=1),AND(H105=3,I105=2),AND(H105=2,I105=3),AND(H105=1,I105=3)),"Moderada",IF(H105+I105&gt;=8,"Extrema",IF(H105+I105&lt;4,"Baja",IF(H105+I105&gt;=6,"Alta","Alta"))))))))</f>
        <v>Alta</v>
      </c>
      <c r="K105" s="358" t="s">
        <v>98</v>
      </c>
      <c r="L105" s="429" t="s">
        <v>1179</v>
      </c>
      <c r="M105" s="353" t="s">
        <v>509</v>
      </c>
      <c r="N105" s="122">
        <f>IF(M105="Asignado",15,0)</f>
        <v>15</v>
      </c>
      <c r="O105" s="288" t="s">
        <v>289</v>
      </c>
      <c r="P105" s="122">
        <f>IF(O105="Adecuado",15,0)</f>
        <v>15</v>
      </c>
      <c r="Q105" s="288" t="s">
        <v>292</v>
      </c>
      <c r="R105" s="122">
        <f>IF(Q105="Oportuna",15,0)</f>
        <v>0</v>
      </c>
      <c r="S105" s="288" t="s">
        <v>303</v>
      </c>
      <c r="T105" s="122">
        <f>IF(S105="Prevenir",15,IF(S105="Detectar",10,0))</f>
        <v>15</v>
      </c>
      <c r="U105" s="288" t="s">
        <v>295</v>
      </c>
      <c r="V105" s="122">
        <f>IF(U105="Confiable",15,0)</f>
        <v>15</v>
      </c>
      <c r="W105" s="288" t="s">
        <v>297</v>
      </c>
      <c r="X105" s="122">
        <f>IF(W105="Se investigan y resuelven oportunamente",15,0)</f>
        <v>15</v>
      </c>
      <c r="Y105" s="288" t="s">
        <v>299</v>
      </c>
      <c r="Z105" s="122">
        <f t="shared" ref="Z105:Z106" si="210">IF(Y105="Completa",10,IF(Y105="incompleta",5,0))</f>
        <v>10</v>
      </c>
      <c r="AA105" s="141">
        <f t="shared" ref="AA105:AA106" si="211">N105+P105+R105+T105+V105+X105+Z105</f>
        <v>85</v>
      </c>
      <c r="AB105" s="274" t="str">
        <f t="shared" ref="AB105:AB106" si="212">IF(AA105&gt;=96,"Fuerte",IF(AA105&gt;=86,"Moderado",IF(AA105&gt;=0,"Débil","")))</f>
        <v>Débil</v>
      </c>
      <c r="AC105" s="277" t="s">
        <v>1239</v>
      </c>
      <c r="AD105" s="274" t="str">
        <f>IF(AC105="Siempre se ejecuta","Fuerte",IF(AC105="Algunas veces","Moderado",IF(AC105="no se ejecuta","Débil","")))</f>
        <v>Moderado</v>
      </c>
      <c r="AE105" s="274" t="str">
        <f t="shared" ref="AE105:AE106" si="213">AB105&amp;AD105</f>
        <v>DébilModerado</v>
      </c>
      <c r="AF105" s="274" t="str">
        <f>IFERROR(VLOOKUP(AE105,PARAMETROS!$BH$2:$BJ$10,3,FALSE),"")</f>
        <v>Débil</v>
      </c>
      <c r="AG105" s="274">
        <f t="shared" ref="AG105:AG106" si="214">IF(AF105="fuerte",100,IF(AF105="Moderado",50,IF(AF105="débil",0,"")))</f>
        <v>0</v>
      </c>
      <c r="AH105" s="274" t="str">
        <f>IFERROR(VLOOKUP(AE105,PARAMETROS!$BH$2:$BJ$10,2,FALSE),"")</f>
        <v>Sí</v>
      </c>
      <c r="AI105" s="660">
        <f>IFERROR(AVERAGE(AG105:AG106),0)</f>
        <v>25</v>
      </c>
      <c r="AJ105" s="662" t="str">
        <f>IF(AI105&gt;=100,"Fuerte",IF(AI105&gt;=50,"Moderado",IF(AI105&gt;=0,"Débil","")))</f>
        <v>Débil</v>
      </c>
      <c r="AK105" s="653" t="s">
        <v>1210</v>
      </c>
      <c r="AL105" s="653" t="s">
        <v>1210</v>
      </c>
      <c r="AM105" s="654" t="str">
        <f>+AJ105&amp;AK105&amp;AL105</f>
        <v>DébilDirectamenteDirectamente</v>
      </c>
      <c r="AN105" s="656">
        <f>IFERROR(VLOOKUP(AM105,PARAMETROS!$BD$1:$BG$9,2,FALSE),0)</f>
        <v>0</v>
      </c>
      <c r="AO105" s="658">
        <f>IF(E105&lt;&gt;"8. Corrupción",IFERROR(VLOOKUP(AM105,PARAMETROS!$BD$1:$BG$9,3,FALSE),0),0)</f>
        <v>0</v>
      </c>
      <c r="AP105" s="645">
        <f>IF(H105 ="",0,IF(H105-AN105&lt;=0,1,H105-AN105))</f>
        <v>2</v>
      </c>
      <c r="AQ105" s="647">
        <f t="shared" ref="AQ105" si="215">IF(E105&lt;&gt;"8. Corrupción",IF(I105="",0,IF(I105-AO105=0,1,I105-AO105)),I105)</f>
        <v>4</v>
      </c>
      <c r="AR105" s="649" t="str">
        <f t="shared" ref="AR105" si="216">IF(E105="8. Corrupción",IF(OR(AND(AP105=1,AQ105=5),AND(AP105=2,AQ105=5),AND(AP105=3,AQ105=4),(AP105+AQ105&gt;=8)),"Extrema",IF(OR(AND(AP105=1,AQ105=4),AND(AP105=2,AQ105=4),AND(AP105=4,AQ105=3),AND(AP105=3,AQ105=3)),"Alta",IF(OR(AND(AP105=1,AQ105=3),AND(AP105=2,AQ105=3)),"Moderada","No aplica para Corrupción"))),IF(AP105+AQ105=0,"",IF(OR(AND(AP105=3,AQ105=4),(AND(AP105=2,AQ105=5)),(AND(AP105=1,AQ105=5))),"Extrema",IF(OR(AND(AP105=3,AQ105=1),(AND(AP105=2,AQ105=2))),"Baja",IF(OR(AND(AP105=4,AQ105=1),AND(AP105=3,AQ105=2),AND(AP105=2,AQ105=3),AND(AP105=1,AQ105=3)),"Moderada",IF(AP105+AQ105&gt;=8,"Extrema",IF(AP105+AQ105&lt;4,"Baja",IF(AP105+AQ105&gt;=6,"Alta","Alta"))))))))</f>
        <v>Alta</v>
      </c>
      <c r="AS105" s="651" t="s">
        <v>206</v>
      </c>
      <c r="AT105" s="428" t="s">
        <v>1389</v>
      </c>
      <c r="AU105" s="851" t="s">
        <v>1181</v>
      </c>
      <c r="AV105" s="851" t="s">
        <v>1182</v>
      </c>
      <c r="AW105" s="851" t="s">
        <v>1183</v>
      </c>
      <c r="AX105" s="853">
        <v>43556</v>
      </c>
      <c r="AY105" s="854">
        <v>43830</v>
      </c>
      <c r="AZ105" s="453" t="s">
        <v>1502</v>
      </c>
      <c r="BA105" s="430">
        <v>0</v>
      </c>
      <c r="BB105" s="453" t="s">
        <v>1506</v>
      </c>
      <c r="BC105" s="802" t="s">
        <v>127</v>
      </c>
      <c r="BD105" s="867"/>
    </row>
    <row r="106" spans="1:56" ht="241.5" customHeight="1" thickBot="1">
      <c r="A106" s="652"/>
      <c r="B106" s="674"/>
      <c r="C106" s="652"/>
      <c r="D106" s="676"/>
      <c r="E106" s="676"/>
      <c r="F106" s="107" t="s">
        <v>1178</v>
      </c>
      <c r="G106" s="674"/>
      <c r="H106" s="678"/>
      <c r="I106" s="676"/>
      <c r="J106" s="680"/>
      <c r="K106" s="362" t="s">
        <v>95</v>
      </c>
      <c r="L106" s="438" t="s">
        <v>1180</v>
      </c>
      <c r="M106" s="355" t="s">
        <v>509</v>
      </c>
      <c r="N106" s="124">
        <f>IF(M106="Asignado",15,0)</f>
        <v>15</v>
      </c>
      <c r="O106" s="288" t="s">
        <v>289</v>
      </c>
      <c r="P106" s="124">
        <f t="shared" ref="P106" si="217">IF(O106="Adecuado",15,0)</f>
        <v>15</v>
      </c>
      <c r="Q106" s="288" t="s">
        <v>291</v>
      </c>
      <c r="R106" s="124">
        <f t="shared" ref="R106" si="218">IF(Q106="Oportuna",15,0)</f>
        <v>15</v>
      </c>
      <c r="S106" s="288" t="s">
        <v>303</v>
      </c>
      <c r="T106" s="124">
        <f t="shared" ref="T106" si="219">IF(S106="Prevenir",15,IF(S106="Detectar",10,0))</f>
        <v>15</v>
      </c>
      <c r="U106" s="288" t="s">
        <v>295</v>
      </c>
      <c r="V106" s="124">
        <f t="shared" ref="V106" si="220">IF(U106="Confiable",15,0)</f>
        <v>15</v>
      </c>
      <c r="W106" s="288" t="s">
        <v>297</v>
      </c>
      <c r="X106" s="124">
        <f t="shared" ref="X106" si="221">IF(W106="Se investigan y resuelven oportunamente",15,0)</f>
        <v>15</v>
      </c>
      <c r="Y106" s="288" t="s">
        <v>300</v>
      </c>
      <c r="Z106" s="124">
        <f t="shared" si="210"/>
        <v>5</v>
      </c>
      <c r="AA106" s="143">
        <f t="shared" si="211"/>
        <v>95</v>
      </c>
      <c r="AB106" s="140" t="str">
        <f t="shared" si="212"/>
        <v>Moderado</v>
      </c>
      <c r="AC106" s="277" t="s">
        <v>1239</v>
      </c>
      <c r="AD106" s="140" t="str">
        <f t="shared" ref="AD106" si="222">IF(AC106="Siempre se ejecuta","Fuerte",IF(AC106="Algunas veces","Moderado",IF(AC106="no se ejecuta","Débil","")))</f>
        <v>Moderado</v>
      </c>
      <c r="AE106" s="140" t="str">
        <f t="shared" si="213"/>
        <v>ModeradoModerado</v>
      </c>
      <c r="AF106" s="140" t="str">
        <f>IFERROR(VLOOKUP(AE106,PARAMETROS!$BH$2:$BJ$10,3,FALSE),"")</f>
        <v>Moderado</v>
      </c>
      <c r="AG106" s="140">
        <f t="shared" si="214"/>
        <v>50</v>
      </c>
      <c r="AH106" s="140" t="str">
        <f>IFERROR(VLOOKUP(AE106,PARAMETROS!$BH$2:$BJ$10,2,FALSE),"")</f>
        <v>Sí</v>
      </c>
      <c r="AI106" s="661"/>
      <c r="AJ106" s="663"/>
      <c r="AK106" s="653"/>
      <c r="AL106" s="653"/>
      <c r="AM106" s="655"/>
      <c r="AN106" s="657"/>
      <c r="AO106" s="659"/>
      <c r="AP106" s="646"/>
      <c r="AQ106" s="648"/>
      <c r="AR106" s="650"/>
      <c r="AS106" s="652"/>
      <c r="AT106" s="431" t="s">
        <v>1390</v>
      </c>
      <c r="AU106" s="852"/>
      <c r="AV106" s="852"/>
      <c r="AW106" s="852"/>
      <c r="AX106" s="852"/>
      <c r="AY106" s="855"/>
      <c r="AZ106" s="453" t="s">
        <v>1503</v>
      </c>
      <c r="BA106" s="430">
        <v>0</v>
      </c>
      <c r="BB106" s="453" t="s">
        <v>1507</v>
      </c>
      <c r="BC106" s="766"/>
      <c r="BD106" s="868"/>
    </row>
    <row r="107" spans="1:56" ht="98.25" customHeight="1" thickBot="1">
      <c r="A107" s="651"/>
      <c r="B107" s="673" t="s">
        <v>26</v>
      </c>
      <c r="C107" s="651" t="s">
        <v>189</v>
      </c>
      <c r="D107" s="675" t="s">
        <v>1184</v>
      </c>
      <c r="E107" s="675" t="s">
        <v>76</v>
      </c>
      <c r="F107" s="120" t="s">
        <v>1185</v>
      </c>
      <c r="G107" s="673" t="s">
        <v>1186</v>
      </c>
      <c r="H107" s="677">
        <v>2</v>
      </c>
      <c r="I107" s="675">
        <v>4</v>
      </c>
      <c r="J107" s="679" t="str">
        <f>IF(E107="8. Corrupción",IF(OR(AND(H107=1,I107=5),AND(H107=2,I107=5),AND(H107=3,I107=4),(H107+I107&gt;=8)),"Extrema",IF(OR(AND(H107=1,I107=4),AND(H107=2,I107=4),AND(H107=4,I107=3),AND(H107=3,I107=3)),"Alta",IF(OR(AND(H107=1,I107=3),AND(H107=2,I107=3)),"Moderada","No aplica para Corrupción"))),IF(H107+I107=0,"",IF(OR(AND(H107=3,I107=4),(AND(H107=2,I107=5)),(AND(H107=1,I107=5))),"Extrema",IF(OR(AND(H107=3,I107=1),(AND(H107=2,I107=2))),"Baja",IF(OR(AND(H107=4,I107=1),AND(H107=3,I107=2),AND(H107=2,I107=3),AND(H107=1,I107=3)),"Moderada",IF(H107+I107&gt;=8,"Extrema",IF(H107+I107&lt;4,"Baja",IF(H107+I107&gt;=6,"Alta","Alta"))))))))</f>
        <v>Alta</v>
      </c>
      <c r="K107" s="358" t="s">
        <v>81</v>
      </c>
      <c r="L107" s="437" t="s">
        <v>1190</v>
      </c>
      <c r="M107" s="353" t="s">
        <v>509</v>
      </c>
      <c r="N107" s="122">
        <f>IF(M107="Asignado",15,0)</f>
        <v>15</v>
      </c>
      <c r="O107" s="288" t="s">
        <v>289</v>
      </c>
      <c r="P107" s="122">
        <f>IF(O107="Adecuado",15,0)</f>
        <v>15</v>
      </c>
      <c r="Q107" s="288" t="s">
        <v>291</v>
      </c>
      <c r="R107" s="122">
        <f>IF(Q107="Oportuna",15,0)</f>
        <v>15</v>
      </c>
      <c r="S107" s="288" t="s">
        <v>303</v>
      </c>
      <c r="T107" s="122">
        <f>IF(S107="Prevenir",15,IF(S107="Detectar",10,0))</f>
        <v>15</v>
      </c>
      <c r="U107" s="288" t="s">
        <v>295</v>
      </c>
      <c r="V107" s="122">
        <f>IF(U107="Confiable",15,0)</f>
        <v>15</v>
      </c>
      <c r="W107" s="288" t="s">
        <v>297</v>
      </c>
      <c r="X107" s="122">
        <f>IF(W107="Se investigan y resuelven oportunamente",15,0)</f>
        <v>15</v>
      </c>
      <c r="Y107" s="288" t="s">
        <v>299</v>
      </c>
      <c r="Z107" s="122">
        <f t="shared" ref="Z107:Z110" si="223">IF(Y107="Completa",10,IF(Y107="incompleta",5,0))</f>
        <v>10</v>
      </c>
      <c r="AA107" s="141">
        <f t="shared" ref="AA107:AA110" si="224">N107+P107+R107+T107+V107+X107+Z107</f>
        <v>100</v>
      </c>
      <c r="AB107" s="274" t="str">
        <f t="shared" ref="AB107:AB110" si="225">IF(AA107&gt;=96,"Fuerte",IF(AA107&gt;=86,"Moderado",IF(AA107&gt;=0,"Débil","")))</f>
        <v>Fuerte</v>
      </c>
      <c r="AC107" s="277" t="s">
        <v>1209</v>
      </c>
      <c r="AD107" s="274" t="str">
        <f>IF(AC107="Siempre se ejecuta","Fuerte",IF(AC107="Algunas veces","Moderado",IF(AC107="no se ejecuta","Débil","")))</f>
        <v>Fuerte</v>
      </c>
      <c r="AE107" s="274" t="str">
        <f t="shared" ref="AE107:AE110" si="226">AB107&amp;AD107</f>
        <v>FuerteFuerte</v>
      </c>
      <c r="AF107" s="274" t="str">
        <f>IFERROR(VLOOKUP(AE107,PARAMETROS!$BH$2:$BJ$10,3,FALSE),"")</f>
        <v>Fuerte</v>
      </c>
      <c r="AG107" s="274">
        <f t="shared" ref="AG107:AG110" si="227">IF(AF107="fuerte",100,IF(AF107="Moderado",50,IF(AF107="débil",0,"")))</f>
        <v>100</v>
      </c>
      <c r="AH107" s="274" t="str">
        <f>IFERROR(VLOOKUP(AE107,PARAMETROS!$BH$2:$BJ$10,2,FALSE),"")</f>
        <v>No</v>
      </c>
      <c r="AI107" s="660">
        <f>IFERROR(AVERAGE(AG107:AG110),0)</f>
        <v>62.5</v>
      </c>
      <c r="AJ107" s="662" t="str">
        <f>IF(AI107&gt;=100,"Fuerte",IF(AI107&gt;=50,"Moderado",IF(AI107&gt;=0,"Débil","")))</f>
        <v>Moderado</v>
      </c>
      <c r="AK107" s="653" t="s">
        <v>1210</v>
      </c>
      <c r="AL107" s="653" t="s">
        <v>1210</v>
      </c>
      <c r="AM107" s="654" t="str">
        <f>+AJ107&amp;AK107&amp;AL107</f>
        <v>ModeradoDirectamenteDirectamente</v>
      </c>
      <c r="AN107" s="656">
        <f>IFERROR(VLOOKUP(AM107,PARAMETROS!$BD$1:$BG$9,2,FALSE),0)</f>
        <v>1</v>
      </c>
      <c r="AO107" s="658">
        <f>IF(E107&lt;&gt;"8. Corrupción",IFERROR(VLOOKUP(AM107,PARAMETROS!$BD$1:$BG$9,3,FALSE),0),0)</f>
        <v>1</v>
      </c>
      <c r="AP107" s="645">
        <f>IF(H107 ="",0,IF(H107-AN107&lt;=0,1,H107-AN107))</f>
        <v>1</v>
      </c>
      <c r="AQ107" s="647">
        <f t="shared" ref="AQ107" si="228">IF(E107&lt;&gt;"8. Corrupción",IF(I107="",0,IF(I107-AO107=0,1,I107-AO107)),I107)</f>
        <v>3</v>
      </c>
      <c r="AR107" s="649" t="str">
        <f t="shared" ref="AR107" si="229">IF(E107="8. Corrupción",IF(OR(AND(AP107=1,AQ107=5),AND(AP107=2,AQ107=5),AND(AP107=3,AQ107=4),(AP107+AQ107&gt;=8)),"Extrema",IF(OR(AND(AP107=1,AQ107=4),AND(AP107=2,AQ107=4),AND(AP107=4,AQ107=3),AND(AP107=3,AQ107=3)),"Alta",IF(OR(AND(AP107=1,AQ107=3),AND(AP107=2,AQ107=3)),"Moderada","No aplica para Corrupción"))),IF(AP107+AQ107=0,"",IF(OR(AND(AP107=3,AQ107=4),(AND(AP107=2,AQ107=5)),(AND(AP107=1,AQ107=5))),"Extrema",IF(OR(AND(AP107=3,AQ107=1),(AND(AP107=2,AQ107=2))),"Baja",IF(OR(AND(AP107=4,AQ107=1),AND(AP107=3,AQ107=2),AND(AP107=2,AQ107=3),AND(AP107=1,AQ107=3)),"Moderada",IF(AP107+AQ107&gt;=8,"Extrema",IF(AP107+AQ107&lt;4,"Baja",IF(AP107+AQ107&gt;=6,"Alta","Alta"))))))))</f>
        <v>Moderada</v>
      </c>
      <c r="AS107" s="651" t="s">
        <v>206</v>
      </c>
      <c r="AT107" s="433" t="s">
        <v>1194</v>
      </c>
      <c r="AU107" s="851" t="s">
        <v>1195</v>
      </c>
      <c r="AV107" s="851" t="s">
        <v>1182</v>
      </c>
      <c r="AW107" s="851" t="s">
        <v>1196</v>
      </c>
      <c r="AX107" s="853">
        <v>43556</v>
      </c>
      <c r="AY107" s="854">
        <v>43830</v>
      </c>
      <c r="AZ107" s="453" t="s">
        <v>1504</v>
      </c>
      <c r="BA107" s="430">
        <v>0.25</v>
      </c>
      <c r="BB107" s="453" t="s">
        <v>1508</v>
      </c>
      <c r="BC107" s="765" t="s">
        <v>127</v>
      </c>
      <c r="BD107" s="767"/>
    </row>
    <row r="108" spans="1:56" ht="108" customHeight="1">
      <c r="A108" s="784"/>
      <c r="B108" s="785"/>
      <c r="C108" s="856"/>
      <c r="D108" s="758"/>
      <c r="E108" s="758"/>
      <c r="F108" s="106" t="s">
        <v>1187</v>
      </c>
      <c r="G108" s="785"/>
      <c r="H108" s="786"/>
      <c r="I108" s="758"/>
      <c r="J108" s="799"/>
      <c r="K108" s="359" t="s">
        <v>95</v>
      </c>
      <c r="L108" s="439" t="s">
        <v>1191</v>
      </c>
      <c r="M108" s="352" t="s">
        <v>509</v>
      </c>
      <c r="N108" s="122">
        <f>IF(M108="Asignado",15,0)</f>
        <v>15</v>
      </c>
      <c r="O108" s="288" t="s">
        <v>289</v>
      </c>
      <c r="P108" s="122">
        <f>IF(O108="Adecuado",15,0)</f>
        <v>15</v>
      </c>
      <c r="Q108" s="288" t="s">
        <v>291</v>
      </c>
      <c r="R108" s="122">
        <f>IF(Q108="Oportuna",15,0)</f>
        <v>15</v>
      </c>
      <c r="S108" s="288" t="s">
        <v>293</v>
      </c>
      <c r="T108" s="122">
        <f>IF(S108="Prevenir",15,IF(S108="Detectar",10,0))</f>
        <v>0</v>
      </c>
      <c r="U108" s="288" t="s">
        <v>295</v>
      </c>
      <c r="V108" s="122">
        <f>IF(U108="Confiable",15,0)</f>
        <v>15</v>
      </c>
      <c r="W108" s="288" t="s">
        <v>297</v>
      </c>
      <c r="X108" s="122">
        <f>IF(W108="Se investigan y resuelven oportunamente",15,0)</f>
        <v>15</v>
      </c>
      <c r="Y108" s="288" t="s">
        <v>299</v>
      </c>
      <c r="Z108" s="122">
        <f t="shared" si="223"/>
        <v>10</v>
      </c>
      <c r="AA108" s="141">
        <f t="shared" si="224"/>
        <v>85</v>
      </c>
      <c r="AB108" s="275" t="str">
        <f t="shared" si="225"/>
        <v>Débil</v>
      </c>
      <c r="AC108" s="277" t="s">
        <v>1209</v>
      </c>
      <c r="AD108" s="274" t="str">
        <f>IF(AC108="Siempre se ejecuta","Fuerte",IF(AC108="Algunas veces","Moderado",IF(AC108="no se ejecuta","Débil","")))</f>
        <v>Fuerte</v>
      </c>
      <c r="AE108" s="274" t="str">
        <f t="shared" si="226"/>
        <v>DébilFuerte</v>
      </c>
      <c r="AF108" s="274" t="str">
        <f>IFERROR(VLOOKUP(AE108,PARAMETROS!$BH$2:$BJ$10,3,FALSE),"")</f>
        <v>Débil</v>
      </c>
      <c r="AG108" s="274">
        <f t="shared" si="227"/>
        <v>0</v>
      </c>
      <c r="AH108" s="274" t="str">
        <f>IFERROR(VLOOKUP(AE108,PARAMETROS!$BH$2:$BJ$10,2,FALSE),"")</f>
        <v>Sí</v>
      </c>
      <c r="AI108" s="800"/>
      <c r="AJ108" s="801"/>
      <c r="AK108" s="653"/>
      <c r="AL108" s="653"/>
      <c r="AM108" s="808"/>
      <c r="AN108" s="809"/>
      <c r="AO108" s="810"/>
      <c r="AP108" s="811"/>
      <c r="AQ108" s="812"/>
      <c r="AR108" s="813"/>
      <c r="AS108" s="856"/>
      <c r="AT108" s="434" t="s">
        <v>1197</v>
      </c>
      <c r="AU108" s="857"/>
      <c r="AV108" s="857"/>
      <c r="AW108" s="857"/>
      <c r="AX108" s="857"/>
      <c r="AY108" s="862"/>
      <c r="AZ108" s="453" t="s">
        <v>1505</v>
      </c>
      <c r="BA108" s="430">
        <v>0</v>
      </c>
      <c r="BB108" s="453" t="s">
        <v>1509</v>
      </c>
      <c r="BC108" s="865"/>
      <c r="BD108" s="866"/>
    </row>
    <row r="109" spans="1:56" ht="102.75" customHeight="1">
      <c r="A109" s="784"/>
      <c r="B109" s="785"/>
      <c r="C109" s="784"/>
      <c r="D109" s="758"/>
      <c r="E109" s="758"/>
      <c r="F109" s="106" t="s">
        <v>1188</v>
      </c>
      <c r="G109" s="785"/>
      <c r="H109" s="786"/>
      <c r="I109" s="758"/>
      <c r="J109" s="787"/>
      <c r="K109" s="359" t="s">
        <v>98</v>
      </c>
      <c r="L109" s="439" t="s">
        <v>1192</v>
      </c>
      <c r="M109" s="354" t="s">
        <v>509</v>
      </c>
      <c r="N109" s="99">
        <f>IF(M109="Asignado",15,0)</f>
        <v>15</v>
      </c>
      <c r="O109" s="288" t="s">
        <v>289</v>
      </c>
      <c r="P109" s="99">
        <f t="shared" ref="P109:P110" si="230">IF(O109="Adecuado",15,0)</f>
        <v>15</v>
      </c>
      <c r="Q109" s="288" t="s">
        <v>291</v>
      </c>
      <c r="R109" s="99">
        <f t="shared" ref="R109:R110" si="231">IF(Q109="Oportuna",15,0)</f>
        <v>15</v>
      </c>
      <c r="S109" s="288" t="s">
        <v>303</v>
      </c>
      <c r="T109" s="99">
        <f t="shared" ref="T109:T110" si="232">IF(S109="Prevenir",15,IF(S109="Detectar",10,0))</f>
        <v>15</v>
      </c>
      <c r="U109" s="288" t="s">
        <v>295</v>
      </c>
      <c r="V109" s="99">
        <f t="shared" ref="V109:V110" si="233">IF(U109="Confiable",15,0)</f>
        <v>15</v>
      </c>
      <c r="W109" s="288" t="s">
        <v>297</v>
      </c>
      <c r="X109" s="99">
        <f t="shared" ref="X109:X110" si="234">IF(W109="Se investigan y resuelven oportunamente",15,0)</f>
        <v>15</v>
      </c>
      <c r="Y109" s="288" t="s">
        <v>299</v>
      </c>
      <c r="Z109" s="99">
        <f t="shared" si="223"/>
        <v>10</v>
      </c>
      <c r="AA109" s="142">
        <f t="shared" si="224"/>
        <v>100</v>
      </c>
      <c r="AB109" s="275" t="str">
        <f t="shared" si="225"/>
        <v>Fuerte</v>
      </c>
      <c r="AC109" s="277" t="s">
        <v>1209</v>
      </c>
      <c r="AD109" s="275" t="str">
        <f t="shared" ref="AD109:AD110" si="235">IF(AC109="Siempre se ejecuta","Fuerte",IF(AC109="Algunas veces","Moderado",IF(AC109="no se ejecuta","Débil","")))</f>
        <v>Fuerte</v>
      </c>
      <c r="AE109" s="275" t="str">
        <f t="shared" si="226"/>
        <v>FuerteFuerte</v>
      </c>
      <c r="AF109" s="275" t="str">
        <f>IFERROR(VLOOKUP(AE109,PARAMETROS!$BH$2:$BJ$10,3,FALSE),"")</f>
        <v>Fuerte</v>
      </c>
      <c r="AG109" s="275">
        <f t="shared" si="227"/>
        <v>100</v>
      </c>
      <c r="AH109" s="275" t="str">
        <f>IFERROR(VLOOKUP(AE109,PARAMETROS!$BH$2:$BJ$10,2,FALSE),"")</f>
        <v>No</v>
      </c>
      <c r="AI109" s="788"/>
      <c r="AJ109" s="789"/>
      <c r="AK109" s="653"/>
      <c r="AL109" s="653"/>
      <c r="AM109" s="653"/>
      <c r="AN109" s="790"/>
      <c r="AO109" s="791"/>
      <c r="AP109" s="793"/>
      <c r="AQ109" s="794"/>
      <c r="AR109" s="795"/>
      <c r="AS109" s="784"/>
      <c r="AT109" s="434" t="s">
        <v>1198</v>
      </c>
      <c r="AU109" s="857"/>
      <c r="AV109" s="857"/>
      <c r="AW109" s="857"/>
      <c r="AX109" s="860"/>
      <c r="AY109" s="863">
        <v>43830</v>
      </c>
      <c r="AZ109" s="858" t="s">
        <v>1511</v>
      </c>
      <c r="BA109" s="432"/>
      <c r="BB109" s="859" t="s">
        <v>1510</v>
      </c>
      <c r="BC109" s="865"/>
      <c r="BD109" s="866"/>
    </row>
    <row r="110" spans="1:56" ht="80.25" customHeight="1" thickBot="1">
      <c r="A110" s="652"/>
      <c r="B110" s="674"/>
      <c r="C110" s="652"/>
      <c r="D110" s="676"/>
      <c r="E110" s="676"/>
      <c r="F110" s="107" t="s">
        <v>1189</v>
      </c>
      <c r="G110" s="674"/>
      <c r="H110" s="678"/>
      <c r="I110" s="676"/>
      <c r="J110" s="680"/>
      <c r="K110" s="362" t="s">
        <v>85</v>
      </c>
      <c r="L110" s="438" t="s">
        <v>1193</v>
      </c>
      <c r="M110" s="355" t="s">
        <v>509</v>
      </c>
      <c r="N110" s="124">
        <f t="shared" ref="N110" si="236">IF(M110="Asignado",15,0)</f>
        <v>15</v>
      </c>
      <c r="O110" s="288" t="s">
        <v>289</v>
      </c>
      <c r="P110" s="124">
        <f t="shared" si="230"/>
        <v>15</v>
      </c>
      <c r="Q110" s="288" t="s">
        <v>291</v>
      </c>
      <c r="R110" s="124">
        <f t="shared" si="231"/>
        <v>15</v>
      </c>
      <c r="S110" s="288" t="s">
        <v>303</v>
      </c>
      <c r="T110" s="124">
        <f t="shared" si="232"/>
        <v>15</v>
      </c>
      <c r="U110" s="288" t="s">
        <v>295</v>
      </c>
      <c r="V110" s="124">
        <f t="shared" si="233"/>
        <v>15</v>
      </c>
      <c r="W110" s="288" t="s">
        <v>297</v>
      </c>
      <c r="X110" s="124">
        <f t="shared" si="234"/>
        <v>15</v>
      </c>
      <c r="Y110" s="288" t="s">
        <v>299</v>
      </c>
      <c r="Z110" s="124">
        <f t="shared" si="223"/>
        <v>10</v>
      </c>
      <c r="AA110" s="143">
        <f t="shared" si="224"/>
        <v>100</v>
      </c>
      <c r="AB110" s="140" t="str">
        <f t="shared" si="225"/>
        <v>Fuerte</v>
      </c>
      <c r="AC110" s="277" t="s">
        <v>1239</v>
      </c>
      <c r="AD110" s="140" t="str">
        <f t="shared" si="235"/>
        <v>Moderado</v>
      </c>
      <c r="AE110" s="140" t="str">
        <f t="shared" si="226"/>
        <v>FuerteModerado</v>
      </c>
      <c r="AF110" s="140" t="str">
        <f>IFERROR(VLOOKUP(AE110,PARAMETROS!$BH$2:$BJ$10,3,FALSE),"")</f>
        <v>Moderado</v>
      </c>
      <c r="AG110" s="140">
        <f t="shared" si="227"/>
        <v>50</v>
      </c>
      <c r="AH110" s="140" t="str">
        <f>IFERROR(VLOOKUP(AE110,PARAMETROS!$BH$2:$BJ$10,2,FALSE),"")</f>
        <v>Sí</v>
      </c>
      <c r="AI110" s="661"/>
      <c r="AJ110" s="663"/>
      <c r="AK110" s="653"/>
      <c r="AL110" s="653"/>
      <c r="AM110" s="655"/>
      <c r="AN110" s="657"/>
      <c r="AO110" s="659"/>
      <c r="AP110" s="646"/>
      <c r="AQ110" s="648"/>
      <c r="AR110" s="650"/>
      <c r="AS110" s="652"/>
      <c r="AT110" s="435" t="s">
        <v>1199</v>
      </c>
      <c r="AU110" s="852"/>
      <c r="AV110" s="852"/>
      <c r="AW110" s="852"/>
      <c r="AX110" s="861"/>
      <c r="AY110" s="864"/>
      <c r="AZ110" s="858"/>
      <c r="BA110" s="436">
        <v>0.25</v>
      </c>
      <c r="BB110" s="859"/>
      <c r="BC110" s="766"/>
      <c r="BD110" s="768"/>
    </row>
    <row r="111" spans="1:56" s="43" customFormat="1" ht="24" customHeight="1">
      <c r="A111" s="418"/>
      <c r="B111" s="419"/>
      <c r="C111" s="419"/>
      <c r="D111" s="419"/>
      <c r="E111" s="419"/>
      <c r="F111" s="420"/>
      <c r="G111" s="419"/>
      <c r="H111" s="419"/>
      <c r="I111" s="419"/>
      <c r="J111" s="421"/>
      <c r="K111" s="420"/>
      <c r="L111" s="422"/>
      <c r="M111" s="117"/>
      <c r="N111" s="118"/>
      <c r="O111" s="117"/>
      <c r="P111" s="118"/>
      <c r="Q111" s="117"/>
      <c r="R111" s="118"/>
      <c r="S111" s="117"/>
      <c r="T111" s="118"/>
      <c r="U111" s="117"/>
      <c r="V111" s="118"/>
      <c r="W111" s="117"/>
      <c r="X111" s="118"/>
      <c r="Y111" s="117"/>
      <c r="Z111" s="118"/>
      <c r="AA111" s="144"/>
      <c r="AB111" s="144"/>
      <c r="AC111" s="119"/>
      <c r="AD111" s="144"/>
      <c r="AE111" s="144"/>
      <c r="AF111" s="144"/>
      <c r="AG111" s="144"/>
      <c r="AH111" s="144"/>
      <c r="AI111" s="145"/>
      <c r="AJ111" s="144"/>
      <c r="AK111" s="119"/>
      <c r="AL111" s="119"/>
      <c r="AM111" s="119"/>
      <c r="AN111" s="423"/>
      <c r="AO111" s="423"/>
      <c r="AP111" s="423"/>
      <c r="AQ111" s="423"/>
      <c r="AR111" s="421"/>
      <c r="AS111" s="419"/>
      <c r="AT111" s="424"/>
      <c r="AU111" s="424"/>
      <c r="AV111" s="424"/>
      <c r="AW111" s="422"/>
      <c r="AX111" s="425"/>
      <c r="AY111" s="425"/>
      <c r="AZ111" s="426"/>
      <c r="BA111" s="426"/>
      <c r="BB111" s="427"/>
      <c r="BC111" s="427"/>
      <c r="BD111" s="427"/>
    </row>
    <row r="112" spans="1:56" s="43" customFormat="1" ht="24" customHeight="1">
      <c r="A112" s="418"/>
      <c r="B112" s="419"/>
      <c r="C112" s="419"/>
      <c r="D112" s="419"/>
      <c r="E112" s="419"/>
      <c r="F112" s="420"/>
      <c r="G112" s="419"/>
      <c r="H112" s="419"/>
      <c r="I112" s="419"/>
      <c r="J112" s="421"/>
      <c r="K112" s="420"/>
      <c r="L112" s="422"/>
      <c r="M112" s="117"/>
      <c r="N112" s="118"/>
      <c r="O112" s="117"/>
      <c r="P112" s="118"/>
      <c r="Q112" s="117"/>
      <c r="R112" s="118"/>
      <c r="S112" s="117"/>
      <c r="T112" s="118"/>
      <c r="U112" s="117"/>
      <c r="V112" s="118"/>
      <c r="W112" s="117"/>
      <c r="X112" s="118"/>
      <c r="Y112" s="117"/>
      <c r="Z112" s="118"/>
      <c r="AA112" s="144"/>
      <c r="AB112" s="144"/>
      <c r="AC112" s="119"/>
      <c r="AD112" s="144"/>
      <c r="AE112" s="144"/>
      <c r="AF112" s="144"/>
      <c r="AG112" s="144"/>
      <c r="AH112" s="144"/>
      <c r="AI112" s="145"/>
      <c r="AJ112" s="144"/>
      <c r="AK112" s="119"/>
      <c r="AL112" s="119"/>
      <c r="AM112" s="119"/>
      <c r="AN112" s="423"/>
      <c r="AO112" s="423"/>
      <c r="AP112" s="423"/>
      <c r="AQ112" s="423"/>
      <c r="AR112" s="421"/>
      <c r="AS112" s="419"/>
      <c r="AT112" s="424"/>
      <c r="AU112" s="424"/>
      <c r="AV112" s="424"/>
      <c r="AW112" s="422"/>
      <c r="AX112" s="425"/>
      <c r="AY112" s="425"/>
      <c r="AZ112" s="426"/>
      <c r="BA112" s="426"/>
      <c r="BB112" s="427"/>
      <c r="BC112" s="427"/>
      <c r="BD112" s="427"/>
    </row>
    <row r="113" spans="1:61" ht="21" customHeight="1">
      <c r="A113" s="644" t="s">
        <v>114</v>
      </c>
      <c r="B113" s="644"/>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c r="AM113" s="644"/>
      <c r="AN113" s="644"/>
      <c r="AO113" s="644"/>
      <c r="AP113" s="644"/>
      <c r="AQ113" s="644"/>
      <c r="AR113" s="644"/>
      <c r="AS113" s="644"/>
      <c r="AT113" s="644"/>
      <c r="AU113" s="644"/>
      <c r="AV113" s="644"/>
      <c r="AW113" s="644"/>
      <c r="AX113" s="644"/>
      <c r="AY113" s="644"/>
      <c r="AZ113" s="644"/>
      <c r="BA113" s="644"/>
      <c r="BB113" s="644"/>
      <c r="BC113" s="644"/>
      <c r="BD113" s="644"/>
      <c r="BE113" s="644"/>
      <c r="BF113" s="644"/>
      <c r="BG113" s="644"/>
      <c r="BH113" s="644"/>
      <c r="BI113" s="644"/>
    </row>
    <row r="114" spans="1:61" ht="21" customHeight="1">
      <c r="A114" s="644" t="s">
        <v>138</v>
      </c>
      <c r="B114" s="644"/>
      <c r="C114" s="644"/>
      <c r="D114" s="644"/>
      <c r="E114" s="644"/>
      <c r="F114" s="644"/>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4"/>
      <c r="AY114" s="644"/>
      <c r="AZ114" s="644"/>
      <c r="BA114" s="644"/>
      <c r="BB114" s="644"/>
      <c r="BC114" s="644"/>
      <c r="BD114" s="644"/>
      <c r="BE114" s="644"/>
      <c r="BF114" s="644"/>
      <c r="BG114" s="644"/>
      <c r="BH114" s="644"/>
      <c r="BI114" s="644"/>
    </row>
    <row r="115" spans="1:61" ht="21" customHeight="1">
      <c r="A115" s="644" t="s">
        <v>139</v>
      </c>
      <c r="B115" s="644"/>
      <c r="C115" s="644"/>
      <c r="D115" s="644"/>
      <c r="E115" s="644"/>
      <c r="F115" s="644"/>
      <c r="G115" s="644"/>
      <c r="H115" s="644"/>
      <c r="I115" s="644"/>
      <c r="J115" s="644"/>
      <c r="K115" s="644"/>
      <c r="L115" s="644"/>
      <c r="M115" s="64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4"/>
      <c r="AL115" s="644"/>
      <c r="AM115" s="644"/>
      <c r="AN115" s="644"/>
      <c r="AO115" s="644"/>
      <c r="AP115" s="644"/>
      <c r="AQ115" s="644"/>
      <c r="AR115" s="644"/>
      <c r="AS115" s="644"/>
      <c r="AT115" s="644"/>
      <c r="AU115" s="644"/>
      <c r="AV115" s="644"/>
      <c r="AW115" s="644"/>
      <c r="AX115" s="644"/>
      <c r="AY115" s="644"/>
      <c r="AZ115" s="644"/>
      <c r="BA115" s="644"/>
      <c r="BB115" s="644"/>
      <c r="BC115" s="644"/>
      <c r="BD115" s="644"/>
      <c r="BE115" s="644"/>
      <c r="BF115" s="644"/>
      <c r="BG115" s="644"/>
      <c r="BH115" s="644"/>
      <c r="BI115" s="644"/>
    </row>
  </sheetData>
  <sheetProtection formatCells="0" formatColumns="0" formatRows="0" insertRows="0" insertHyperlinks="0" sort="0" autoFilter="0" pivotTables="0"/>
  <protectedRanges>
    <protectedRange sqref="AS18:AS21 AS13:AS16 AS23 AS85 AS88:AS91 AS99:AS100 AS102 AS105 AS107:AS108 AS38 AS53:AS67 AS69" name="Rango1"/>
    <protectedRange sqref="AS73:AS77" name="Rango1_1_1"/>
    <protectedRange sqref="AS78:AS80" name="Rango1_19"/>
    <protectedRange sqref="AS81" name="Rango1_20"/>
    <protectedRange sqref="AS87" name="Rango1_2_2"/>
    <protectedRange sqref="AS94:AS97" name="Rango1_1_4"/>
    <protectedRange sqref="AS98" name="Rango1_23"/>
  </protectedRanges>
  <autoFilter ref="A13:WXK13">
    <filterColumn colId="34" showButton="0"/>
  </autoFilter>
  <dataConsolidate/>
  <mergeCells count="624">
    <mergeCell ref="AZ109:AZ110"/>
    <mergeCell ref="BB109:BB110"/>
    <mergeCell ref="A113:BI113"/>
    <mergeCell ref="AX107:AX110"/>
    <mergeCell ref="AY107:AY110"/>
    <mergeCell ref="BC107:BC110"/>
    <mergeCell ref="BD107:BD110"/>
    <mergeCell ref="K100:K101"/>
    <mergeCell ref="L100:L101"/>
    <mergeCell ref="AT100:AT101"/>
    <mergeCell ref="BD105:BD106"/>
    <mergeCell ref="A107:A110"/>
    <mergeCell ref="B107:B110"/>
    <mergeCell ref="C107:C110"/>
    <mergeCell ref="D107:D110"/>
    <mergeCell ref="E107:E110"/>
    <mergeCell ref="G107:G110"/>
    <mergeCell ref="H107:H110"/>
    <mergeCell ref="I107:I110"/>
    <mergeCell ref="J107:J110"/>
    <mergeCell ref="AI107:AI110"/>
    <mergeCell ref="AJ107:AJ110"/>
    <mergeCell ref="AK107:AK110"/>
    <mergeCell ref="AL107:AL110"/>
    <mergeCell ref="AM107:AM110"/>
    <mergeCell ref="G88:G93"/>
    <mergeCell ref="H88:H93"/>
    <mergeCell ref="I88:I93"/>
    <mergeCell ref="J88:J93"/>
    <mergeCell ref="AJ85:AJ86"/>
    <mergeCell ref="G85:G86"/>
    <mergeCell ref="H85:H86"/>
    <mergeCell ref="I85:I86"/>
    <mergeCell ref="J85:J86"/>
    <mergeCell ref="AI85:AI86"/>
    <mergeCell ref="AK85:AK86"/>
    <mergeCell ref="AL85:AL86"/>
    <mergeCell ref="AM85:AM86"/>
    <mergeCell ref="A85:A86"/>
    <mergeCell ref="B85:B86"/>
    <mergeCell ref="C85:C86"/>
    <mergeCell ref="D85:D86"/>
    <mergeCell ref="E85:E86"/>
    <mergeCell ref="A88:A93"/>
    <mergeCell ref="B88:B93"/>
    <mergeCell ref="C88:C93"/>
    <mergeCell ref="D88:D93"/>
    <mergeCell ref="E88:E93"/>
    <mergeCell ref="AN107:AN110"/>
    <mergeCell ref="AO107:AO110"/>
    <mergeCell ref="AP107:AP110"/>
    <mergeCell ref="AQ107:AQ110"/>
    <mergeCell ref="AR107:AR110"/>
    <mergeCell ref="AS107:AS110"/>
    <mergeCell ref="AU107:AU110"/>
    <mergeCell ref="AV107:AV110"/>
    <mergeCell ref="AW107:AW110"/>
    <mergeCell ref="AR105:AR106"/>
    <mergeCell ref="AS105:AS106"/>
    <mergeCell ref="AU105:AU106"/>
    <mergeCell ref="AV105:AV106"/>
    <mergeCell ref="AW105:AW106"/>
    <mergeCell ref="AX105:AX106"/>
    <mergeCell ref="AY105:AY106"/>
    <mergeCell ref="BC105:BC106"/>
    <mergeCell ref="AI105:AI106"/>
    <mergeCell ref="AJ105:AJ106"/>
    <mergeCell ref="AK105:AK106"/>
    <mergeCell ref="AL105:AL106"/>
    <mergeCell ref="AM105:AM106"/>
    <mergeCell ref="AN105:AN106"/>
    <mergeCell ref="AO105:AO106"/>
    <mergeCell ref="AP105:AP106"/>
    <mergeCell ref="AQ105:AQ106"/>
    <mergeCell ref="A105:A106"/>
    <mergeCell ref="B105:B106"/>
    <mergeCell ref="C105:C106"/>
    <mergeCell ref="D105:D106"/>
    <mergeCell ref="E105:E106"/>
    <mergeCell ref="G105:G106"/>
    <mergeCell ref="H105:H106"/>
    <mergeCell ref="I105:I106"/>
    <mergeCell ref="J105:J106"/>
    <mergeCell ref="BA102:BA104"/>
    <mergeCell ref="BB102:BB104"/>
    <mergeCell ref="BC102:BC104"/>
    <mergeCell ref="BD102:BD104"/>
    <mergeCell ref="A102:A104"/>
    <mergeCell ref="B102:B104"/>
    <mergeCell ref="C102:C104"/>
    <mergeCell ref="D102:D104"/>
    <mergeCell ref="E102:E104"/>
    <mergeCell ref="G102:G104"/>
    <mergeCell ref="H102:H104"/>
    <mergeCell ref="I102:I104"/>
    <mergeCell ref="J102:J104"/>
    <mergeCell ref="AI102:AI104"/>
    <mergeCell ref="AJ102:AJ104"/>
    <mergeCell ref="AK102:AK104"/>
    <mergeCell ref="AL102:AL104"/>
    <mergeCell ref="AM102:AM104"/>
    <mergeCell ref="AN102:AN104"/>
    <mergeCell ref="AO102:AO104"/>
    <mergeCell ref="AP102:AP104"/>
    <mergeCell ref="AQ102:AQ104"/>
    <mergeCell ref="AR102:AR104"/>
    <mergeCell ref="AS102:AS104"/>
    <mergeCell ref="AU102:AU104"/>
    <mergeCell ref="AV102:AV104"/>
    <mergeCell ref="AW102:AW104"/>
    <mergeCell ref="AX102:AX104"/>
    <mergeCell ref="AY102:AY104"/>
    <mergeCell ref="AX100:AX101"/>
    <mergeCell ref="AY100:AY101"/>
    <mergeCell ref="AZ100:AZ101"/>
    <mergeCell ref="AS100:AS101"/>
    <mergeCell ref="AU100:AU101"/>
    <mergeCell ref="AV100:AV101"/>
    <mergeCell ref="AW100:AW101"/>
    <mergeCell ref="AZ102:AZ104"/>
    <mergeCell ref="BA100:BA101"/>
    <mergeCell ref="BB100:BB101"/>
    <mergeCell ref="BC100:BC101"/>
    <mergeCell ref="BD100:BD101"/>
    <mergeCell ref="AT94:AT97"/>
    <mergeCell ref="A100:A101"/>
    <mergeCell ref="B100:B101"/>
    <mergeCell ref="C100:C101"/>
    <mergeCell ref="D100:D101"/>
    <mergeCell ref="E100:E101"/>
    <mergeCell ref="G100:G101"/>
    <mergeCell ref="H100:H101"/>
    <mergeCell ref="I100:I101"/>
    <mergeCell ref="J100:J101"/>
    <mergeCell ref="AI100:AI101"/>
    <mergeCell ref="AJ100:AJ101"/>
    <mergeCell ref="AK100:AK101"/>
    <mergeCell ref="AL100:AL101"/>
    <mergeCell ref="AM100:AM101"/>
    <mergeCell ref="AN100:AN101"/>
    <mergeCell ref="AO100:AO101"/>
    <mergeCell ref="AP100:AP101"/>
    <mergeCell ref="AQ100:AQ101"/>
    <mergeCell ref="AR100:AR101"/>
    <mergeCell ref="BB94:BB97"/>
    <mergeCell ref="BC94:BC97"/>
    <mergeCell ref="BD94:BD97"/>
    <mergeCell ref="BD88:BD93"/>
    <mergeCell ref="A94:A97"/>
    <mergeCell ref="B94:B97"/>
    <mergeCell ref="C94:C97"/>
    <mergeCell ref="D94:D97"/>
    <mergeCell ref="E94:E97"/>
    <mergeCell ref="G94:G97"/>
    <mergeCell ref="H94:H97"/>
    <mergeCell ref="I94:I97"/>
    <mergeCell ref="J94:J97"/>
    <mergeCell ref="AI94:AI97"/>
    <mergeCell ref="AJ94:AJ97"/>
    <mergeCell ref="AK94:AK97"/>
    <mergeCell ref="AL94:AL97"/>
    <mergeCell ref="AM94:AM97"/>
    <mergeCell ref="AN94:AN97"/>
    <mergeCell ref="AO94:AO97"/>
    <mergeCell ref="AU94:AU97"/>
    <mergeCell ref="AV94:AV97"/>
    <mergeCell ref="AW94:AW97"/>
    <mergeCell ref="AV88:AV93"/>
    <mergeCell ref="AW88:AW93"/>
    <mergeCell ref="AX88:AX93"/>
    <mergeCell ref="AY88:AY93"/>
    <mergeCell ref="AZ88:AZ93"/>
    <mergeCell ref="AX94:AX97"/>
    <mergeCell ref="AY94:AY97"/>
    <mergeCell ref="AZ94:AZ97"/>
    <mergeCell ref="BA94:BA97"/>
    <mergeCell ref="AI88:AI93"/>
    <mergeCell ref="AJ88:AJ93"/>
    <mergeCell ref="AK88:AK93"/>
    <mergeCell ref="AL88:AL93"/>
    <mergeCell ref="AM88:AM93"/>
    <mergeCell ref="AN88:AN93"/>
    <mergeCell ref="AO88:AO93"/>
    <mergeCell ref="AP88:AP93"/>
    <mergeCell ref="AQ88:AQ93"/>
    <mergeCell ref="AP94:AP97"/>
    <mergeCell ref="AQ94:AQ97"/>
    <mergeCell ref="AR94:AR97"/>
    <mergeCell ref="AS94:AS97"/>
    <mergeCell ref="BA78:BA80"/>
    <mergeCell ref="BB78:BB80"/>
    <mergeCell ref="BC78:BC80"/>
    <mergeCell ref="BD78:BD80"/>
    <mergeCell ref="AP78:AP80"/>
    <mergeCell ref="AQ78:AQ80"/>
    <mergeCell ref="AR78:AR80"/>
    <mergeCell ref="BA88:BA93"/>
    <mergeCell ref="BB88:BB93"/>
    <mergeCell ref="BC88:BC93"/>
    <mergeCell ref="AR88:AR93"/>
    <mergeCell ref="AS88:AS93"/>
    <mergeCell ref="AP85:AP86"/>
    <mergeCell ref="AQ85:AQ86"/>
    <mergeCell ref="AR85:AR86"/>
    <mergeCell ref="AS85:AS86"/>
    <mergeCell ref="AU85:AU86"/>
    <mergeCell ref="AV85:AV86"/>
    <mergeCell ref="AW85:AW86"/>
    <mergeCell ref="AX85:AX86"/>
    <mergeCell ref="AY85:AY86"/>
    <mergeCell ref="AS78:AS80"/>
    <mergeCell ref="AU78:AU80"/>
    <mergeCell ref="AU88:AU93"/>
    <mergeCell ref="AN85:AN86"/>
    <mergeCell ref="AO85:AO86"/>
    <mergeCell ref="BC81:BC83"/>
    <mergeCell ref="BD81:BD83"/>
    <mergeCell ref="AS81:AS83"/>
    <mergeCell ref="AU81:AU83"/>
    <mergeCell ref="AV81:AV83"/>
    <mergeCell ref="AW81:AW83"/>
    <mergeCell ref="AX81:AX83"/>
    <mergeCell ref="AY81:AY83"/>
    <mergeCell ref="AZ81:AZ83"/>
    <mergeCell ref="BA81:BA83"/>
    <mergeCell ref="BB81:BB83"/>
    <mergeCell ref="AR81:AR83"/>
    <mergeCell ref="AZ85:AZ86"/>
    <mergeCell ref="BA85:BA86"/>
    <mergeCell ref="BB85:BB86"/>
    <mergeCell ref="BC85:BC86"/>
    <mergeCell ref="BD85:BD86"/>
    <mergeCell ref="AT81:AT83"/>
    <mergeCell ref="A81:A83"/>
    <mergeCell ref="B81:B83"/>
    <mergeCell ref="C81:C83"/>
    <mergeCell ref="D81:D83"/>
    <mergeCell ref="E81:E83"/>
    <mergeCell ref="G81:G83"/>
    <mergeCell ref="H81:H83"/>
    <mergeCell ref="I81:I83"/>
    <mergeCell ref="J81:J83"/>
    <mergeCell ref="AW78:AW80"/>
    <mergeCell ref="AX78:AX80"/>
    <mergeCell ref="AY78:AY80"/>
    <mergeCell ref="AW73:AW77"/>
    <mergeCell ref="AX73:AX77"/>
    <mergeCell ref="AY73:AY77"/>
    <mergeCell ref="AT73:AT77"/>
    <mergeCell ref="AZ78:AZ80"/>
    <mergeCell ref="AI81:AI83"/>
    <mergeCell ref="AJ81:AJ83"/>
    <mergeCell ref="AK81:AK83"/>
    <mergeCell ref="AL81:AL83"/>
    <mergeCell ref="AM81:AM83"/>
    <mergeCell ref="AN81:AN83"/>
    <mergeCell ref="AO81:AO83"/>
    <mergeCell ref="AP81:AP83"/>
    <mergeCell ref="AQ81:AQ83"/>
    <mergeCell ref="AM73:AM77"/>
    <mergeCell ref="AN73:AN77"/>
    <mergeCell ref="AO73:AO77"/>
    <mergeCell ref="AP73:AP77"/>
    <mergeCell ref="AQ73:AQ77"/>
    <mergeCell ref="AR73:AR77"/>
    <mergeCell ref="AS73:AS77"/>
    <mergeCell ref="BB73:BB77"/>
    <mergeCell ref="BC73:BC77"/>
    <mergeCell ref="BD73:BD77"/>
    <mergeCell ref="A78:A80"/>
    <mergeCell ref="B78:B80"/>
    <mergeCell ref="C78:C80"/>
    <mergeCell ref="D78:D80"/>
    <mergeCell ref="E78:E80"/>
    <mergeCell ref="G78:G80"/>
    <mergeCell ref="H78:H80"/>
    <mergeCell ref="I78:I80"/>
    <mergeCell ref="J78:J80"/>
    <mergeCell ref="AI78:AI80"/>
    <mergeCell ref="AJ78:AJ80"/>
    <mergeCell ref="AK78:AK80"/>
    <mergeCell ref="AL78:AL80"/>
    <mergeCell ref="AM78:AM80"/>
    <mergeCell ref="AN78:AN80"/>
    <mergeCell ref="AO78:AO80"/>
    <mergeCell ref="A73:A77"/>
    <mergeCell ref="B73:B77"/>
    <mergeCell ref="C73:C77"/>
    <mergeCell ref="D73:D77"/>
    <mergeCell ref="AV78:AV80"/>
    <mergeCell ref="AP69:AP71"/>
    <mergeCell ref="AQ69:AQ71"/>
    <mergeCell ref="AR69:AR71"/>
    <mergeCell ref="AS69:AS71"/>
    <mergeCell ref="AU73:AU77"/>
    <mergeCell ref="AV73:AV77"/>
    <mergeCell ref="AY69:AY71"/>
    <mergeCell ref="AZ69:AZ71"/>
    <mergeCell ref="E73:E77"/>
    <mergeCell ref="G73:G77"/>
    <mergeCell ref="H73:H77"/>
    <mergeCell ref="I73:I77"/>
    <mergeCell ref="J73:J77"/>
    <mergeCell ref="AI73:AI77"/>
    <mergeCell ref="AJ73:AJ77"/>
    <mergeCell ref="AK73:AK77"/>
    <mergeCell ref="AL73:AL77"/>
    <mergeCell ref="BA69:BA71"/>
    <mergeCell ref="BB69:BB71"/>
    <mergeCell ref="BC69:BC71"/>
    <mergeCell ref="BD69:BD71"/>
    <mergeCell ref="AT16:AT17"/>
    <mergeCell ref="AT21:AT22"/>
    <mergeCell ref="A69:A71"/>
    <mergeCell ref="B69:B71"/>
    <mergeCell ref="C69:C71"/>
    <mergeCell ref="D69:D71"/>
    <mergeCell ref="E69:E71"/>
    <mergeCell ref="G69:G71"/>
    <mergeCell ref="H69:H71"/>
    <mergeCell ref="I69:I71"/>
    <mergeCell ref="J69:J71"/>
    <mergeCell ref="AI69:AI71"/>
    <mergeCell ref="AJ69:AJ71"/>
    <mergeCell ref="AK69:AK71"/>
    <mergeCell ref="AL69:AL71"/>
    <mergeCell ref="AM69:AM71"/>
    <mergeCell ref="AN69:AN71"/>
    <mergeCell ref="AO69:AO71"/>
    <mergeCell ref="AY21:AY22"/>
    <mergeCell ref="AZ21:AZ22"/>
    <mergeCell ref="BA21:BA22"/>
    <mergeCell ref="BB21:BB22"/>
    <mergeCell ref="BC21:BC22"/>
    <mergeCell ref="BD21:BD22"/>
    <mergeCell ref="AX16:AX17"/>
    <mergeCell ref="AY16:AY17"/>
    <mergeCell ref="AZ16:AZ17"/>
    <mergeCell ref="BA16:BA17"/>
    <mergeCell ref="BB16:BB17"/>
    <mergeCell ref="BC16:BC17"/>
    <mergeCell ref="BD16:BD17"/>
    <mergeCell ref="AW21:AW22"/>
    <mergeCell ref="AV69:AV71"/>
    <mergeCell ref="AW69:AW71"/>
    <mergeCell ref="AV16:AV17"/>
    <mergeCell ref="AW16:AW17"/>
    <mergeCell ref="AU21:AU22"/>
    <mergeCell ref="AU16:AU17"/>
    <mergeCell ref="AU69:AU71"/>
    <mergeCell ref="AX21:AX22"/>
    <mergeCell ref="AX38:AX52"/>
    <mergeCell ref="AX69:AX71"/>
    <mergeCell ref="B21:B22"/>
    <mergeCell ref="C21:C22"/>
    <mergeCell ref="D21:D22"/>
    <mergeCell ref="E21:E22"/>
    <mergeCell ref="G21:G22"/>
    <mergeCell ref="H21:H22"/>
    <mergeCell ref="I21:I22"/>
    <mergeCell ref="J21:J22"/>
    <mergeCell ref="AV21:AV22"/>
    <mergeCell ref="AC8:AD9"/>
    <mergeCell ref="AC10:AD10"/>
    <mergeCell ref="AD11:AD13"/>
    <mergeCell ref="V10:V13"/>
    <mergeCell ref="T10:T13"/>
    <mergeCell ref="AJ16:AJ17"/>
    <mergeCell ref="AF8:AH10"/>
    <mergeCell ref="AC11:AC13"/>
    <mergeCell ref="U11:U13"/>
    <mergeCell ref="W11:W13"/>
    <mergeCell ref="X11:X13"/>
    <mergeCell ref="Z10:Z13"/>
    <mergeCell ref="AH11:AH13"/>
    <mergeCell ref="Y11:Y13"/>
    <mergeCell ref="A2:B4"/>
    <mergeCell ref="C2:BA4"/>
    <mergeCell ref="BB6:BD6"/>
    <mergeCell ref="H7:J7"/>
    <mergeCell ref="AX12:AX13"/>
    <mergeCell ref="AY12:AY13"/>
    <mergeCell ref="H8:J8"/>
    <mergeCell ref="H9:H13"/>
    <mergeCell ref="AE8:AE13"/>
    <mergeCell ref="AN8:AO9"/>
    <mergeCell ref="AN10:AN13"/>
    <mergeCell ref="C6:G6"/>
    <mergeCell ref="AZ6:BA6"/>
    <mergeCell ref="I9:I13"/>
    <mergeCell ref="BB2:BD2"/>
    <mergeCell ref="BB3:BD3"/>
    <mergeCell ref="BB4:BD4"/>
    <mergeCell ref="AU8:AU13"/>
    <mergeCell ref="AB11:AB13"/>
    <mergeCell ref="A5:BD5"/>
    <mergeCell ref="A6:B6"/>
    <mergeCell ref="AV8:AV13"/>
    <mergeCell ref="AW8:AW13"/>
    <mergeCell ref="AX8:AY11"/>
    <mergeCell ref="Q11:Q13"/>
    <mergeCell ref="S11:S13"/>
    <mergeCell ref="N11:N13"/>
    <mergeCell ref="P11:P13"/>
    <mergeCell ref="R10:R13"/>
    <mergeCell ref="A16:A17"/>
    <mergeCell ref="B16:B17"/>
    <mergeCell ref="C16:C17"/>
    <mergeCell ref="D16:D17"/>
    <mergeCell ref="E16:E17"/>
    <mergeCell ref="G16:G17"/>
    <mergeCell ref="H16:H17"/>
    <mergeCell ref="I16:I17"/>
    <mergeCell ref="J16:J17"/>
    <mergeCell ref="K8:L12"/>
    <mergeCell ref="A7:A13"/>
    <mergeCell ref="B7:B13"/>
    <mergeCell ref="C7:C13"/>
    <mergeCell ref="D7:D13"/>
    <mergeCell ref="E7:E13"/>
    <mergeCell ref="F7:F13"/>
    <mergeCell ref="G7:G13"/>
    <mergeCell ref="A114:BI114"/>
    <mergeCell ref="A115:BI115"/>
    <mergeCell ref="AP16:AP17"/>
    <mergeCell ref="AQ16:AQ17"/>
    <mergeCell ref="AR16:AR17"/>
    <mergeCell ref="AS16:AS17"/>
    <mergeCell ref="AK16:AK17"/>
    <mergeCell ref="AL16:AL17"/>
    <mergeCell ref="AM16:AM17"/>
    <mergeCell ref="AN16:AN17"/>
    <mergeCell ref="AO16:AO17"/>
    <mergeCell ref="AI16:AI17"/>
    <mergeCell ref="AK21:AK22"/>
    <mergeCell ref="AL21:AL22"/>
    <mergeCell ref="AM21:AM22"/>
    <mergeCell ref="AN21:AN22"/>
    <mergeCell ref="AO21:AO22"/>
    <mergeCell ref="AP21:AP22"/>
    <mergeCell ref="AQ21:AQ22"/>
    <mergeCell ref="AR21:AR22"/>
    <mergeCell ref="AS21:AS22"/>
    <mergeCell ref="AI21:AI22"/>
    <mergeCell ref="AJ21:AJ22"/>
    <mergeCell ref="A21:A22"/>
    <mergeCell ref="AZ8:AZ13"/>
    <mergeCell ref="BA8:BA13"/>
    <mergeCell ref="BB8:BB13"/>
    <mergeCell ref="BC8:BC13"/>
    <mergeCell ref="BD8:BD13"/>
    <mergeCell ref="H6:AY6"/>
    <mergeCell ref="AS7:AY7"/>
    <mergeCell ref="K7:AQ7"/>
    <mergeCell ref="AT8:AT13"/>
    <mergeCell ref="AI8:AJ13"/>
    <mergeCell ref="AK8:AK13"/>
    <mergeCell ref="AL8:AL13"/>
    <mergeCell ref="M8:AB9"/>
    <mergeCell ref="M10:O10"/>
    <mergeCell ref="AA10:AB10"/>
    <mergeCell ref="AO10:AO13"/>
    <mergeCell ref="AF11:AF13"/>
    <mergeCell ref="AP8:AP13"/>
    <mergeCell ref="AQ8:AQ13"/>
    <mergeCell ref="AS8:AS13"/>
    <mergeCell ref="AM9:AM13"/>
    <mergeCell ref="AA11:AA13"/>
    <mergeCell ref="M11:M13"/>
    <mergeCell ref="O11:O13"/>
    <mergeCell ref="AQ23:AQ37"/>
    <mergeCell ref="AR23:AR37"/>
    <mergeCell ref="AS23:AS37"/>
    <mergeCell ref="AT23:AT37"/>
    <mergeCell ref="AU23:AU37"/>
    <mergeCell ref="AV23:AV37"/>
    <mergeCell ref="AW23:AW37"/>
    <mergeCell ref="A23:A37"/>
    <mergeCell ref="B23:B37"/>
    <mergeCell ref="C23:C37"/>
    <mergeCell ref="D23:D37"/>
    <mergeCell ref="E23:E37"/>
    <mergeCell ref="F23:F37"/>
    <mergeCell ref="G23:G37"/>
    <mergeCell ref="H23:H37"/>
    <mergeCell ref="I23:I37"/>
    <mergeCell ref="J23:J37"/>
    <mergeCell ref="K23:K37"/>
    <mergeCell ref="L23:L37"/>
    <mergeCell ref="S23:S37"/>
    <mergeCell ref="T23:T37"/>
    <mergeCell ref="U23:U37"/>
    <mergeCell ref="V23:V37"/>
    <mergeCell ref="W23:W37"/>
    <mergeCell ref="AY54:AY68"/>
    <mergeCell ref="AY23:AY37"/>
    <mergeCell ref="AX23:AX37"/>
    <mergeCell ref="A38:A52"/>
    <mergeCell ref="B38:B52"/>
    <mergeCell ref="C38:C52"/>
    <mergeCell ref="D38:D52"/>
    <mergeCell ref="E38:E52"/>
    <mergeCell ref="F38:F52"/>
    <mergeCell ref="G38:G52"/>
    <mergeCell ref="H38:H52"/>
    <mergeCell ref="I38:I52"/>
    <mergeCell ref="J38:J52"/>
    <mergeCell ref="K38:K52"/>
    <mergeCell ref="L38:L52"/>
    <mergeCell ref="AP38:AP52"/>
    <mergeCell ref="AQ38:AQ52"/>
    <mergeCell ref="AR38:AR52"/>
    <mergeCell ref="AS38:AS52"/>
    <mergeCell ref="AT38:AT52"/>
    <mergeCell ref="AU38:AU52"/>
    <mergeCell ref="AV38:AV52"/>
    <mergeCell ref="AW38:AW52"/>
    <mergeCell ref="AP23:AP37"/>
    <mergeCell ref="BA73:BA74"/>
    <mergeCell ref="BA75:BA77"/>
    <mergeCell ref="AY38:AY52"/>
    <mergeCell ref="A54:A68"/>
    <mergeCell ref="B54:B68"/>
    <mergeCell ref="C54:C68"/>
    <mergeCell ref="D54:D68"/>
    <mergeCell ref="E54:E68"/>
    <mergeCell ref="F54:F68"/>
    <mergeCell ref="G54:G68"/>
    <mergeCell ref="H54:H68"/>
    <mergeCell ref="I54:I68"/>
    <mergeCell ref="J54:J68"/>
    <mergeCell ref="K54:K68"/>
    <mergeCell ref="L54:L68"/>
    <mergeCell ref="AP54:AP68"/>
    <mergeCell ref="AQ54:AQ68"/>
    <mergeCell ref="AR54:AR68"/>
    <mergeCell ref="AS54:AS68"/>
    <mergeCell ref="AT54:AT68"/>
    <mergeCell ref="AU54:AU68"/>
    <mergeCell ref="AV54:AV68"/>
    <mergeCell ref="AW54:AW68"/>
    <mergeCell ref="AX54:AX68"/>
    <mergeCell ref="M38:M52"/>
    <mergeCell ref="N38:N52"/>
    <mergeCell ref="O38:O52"/>
    <mergeCell ref="M23:M37"/>
    <mergeCell ref="N23:N37"/>
    <mergeCell ref="O23:O37"/>
    <mergeCell ref="P23:P37"/>
    <mergeCell ref="Q23:Q37"/>
    <mergeCell ref="R23:R37"/>
    <mergeCell ref="P38:P52"/>
    <mergeCell ref="Q38:Q52"/>
    <mergeCell ref="R38:R52"/>
    <mergeCell ref="X23:X37"/>
    <mergeCell ref="Y23:Y37"/>
    <mergeCell ref="Z23:Z37"/>
    <mergeCell ref="AA23:AA37"/>
    <mergeCell ref="AB23:AB37"/>
    <mergeCell ref="AC23:AC37"/>
    <mergeCell ref="AD23:AD37"/>
    <mergeCell ref="AE23:AE37"/>
    <mergeCell ref="AF23:AF37"/>
    <mergeCell ref="AG23:AG37"/>
    <mergeCell ref="AH23:AH37"/>
    <mergeCell ref="AI23:AI37"/>
    <mergeCell ref="AJ23:AJ37"/>
    <mergeCell ref="AK23:AK37"/>
    <mergeCell ref="AL23:AL37"/>
    <mergeCell ref="AM23:AM37"/>
    <mergeCell ref="AN23:AN37"/>
    <mergeCell ref="AO23:AO37"/>
    <mergeCell ref="AG54:AG68"/>
    <mergeCell ref="S38:S52"/>
    <mergeCell ref="T38:T52"/>
    <mergeCell ref="U38:U52"/>
    <mergeCell ref="V38:V52"/>
    <mergeCell ref="W38:W52"/>
    <mergeCell ref="X38:X52"/>
    <mergeCell ref="Y38:Y52"/>
    <mergeCell ref="Z38:Z52"/>
    <mergeCell ref="AC38:AC52"/>
    <mergeCell ref="V54:V68"/>
    <mergeCell ref="W54:W68"/>
    <mergeCell ref="X54:X68"/>
    <mergeCell ref="Y54:Y68"/>
    <mergeCell ref="Z54:Z68"/>
    <mergeCell ref="AA54:AA68"/>
    <mergeCell ref="AB54:AB68"/>
    <mergeCell ref="AC54:AC68"/>
    <mergeCell ref="AD54:AD68"/>
    <mergeCell ref="M54:M68"/>
    <mergeCell ref="N54:N68"/>
    <mergeCell ref="O54:O68"/>
    <mergeCell ref="P54:P68"/>
    <mergeCell ref="Q54:Q68"/>
    <mergeCell ref="R54:R68"/>
    <mergeCell ref="S54:S68"/>
    <mergeCell ref="T54:T68"/>
    <mergeCell ref="U54:U68"/>
    <mergeCell ref="AH54:AH68"/>
    <mergeCell ref="AI54:AI68"/>
    <mergeCell ref="AJ54:AJ68"/>
    <mergeCell ref="AK54:AK68"/>
    <mergeCell ref="AL54:AL68"/>
    <mergeCell ref="AM54:AM68"/>
    <mergeCell ref="AN54:AN68"/>
    <mergeCell ref="AO54:AO68"/>
    <mergeCell ref="AA38:AA52"/>
    <mergeCell ref="AB38:AB52"/>
    <mergeCell ref="AD38:AD52"/>
    <mergeCell ref="AE38:AE52"/>
    <mergeCell ref="AF38:AF52"/>
    <mergeCell ref="AG38:AG52"/>
    <mergeCell ref="AH38:AH52"/>
    <mergeCell ref="AI38:AI52"/>
    <mergeCell ref="AJ38:AJ52"/>
    <mergeCell ref="AN38:AN52"/>
    <mergeCell ref="AO38:AO52"/>
    <mergeCell ref="AK38:AK52"/>
    <mergeCell ref="AL38:AL52"/>
    <mergeCell ref="AM38:AM52"/>
    <mergeCell ref="AE54:AE68"/>
    <mergeCell ref="AF54:AF68"/>
  </mergeCells>
  <conditionalFormatting sqref="J14 AR14:AR23 AR38 AR53:AR54">
    <cfRule type="cellIs" dxfId="308" priority="282" operator="equal">
      <formula>"Extrema"</formula>
    </cfRule>
    <cfRule type="cellIs" dxfId="307" priority="283" operator="equal">
      <formula>"Alta"</formula>
    </cfRule>
    <cfRule type="cellIs" dxfId="306" priority="284" operator="equal">
      <formula>"Moderada"</formula>
    </cfRule>
    <cfRule type="cellIs" dxfId="305" priority="285" operator="equal">
      <formula>"Baja"</formula>
    </cfRule>
  </conditionalFormatting>
  <conditionalFormatting sqref="J15">
    <cfRule type="cellIs" dxfId="304" priority="165" operator="equal">
      <formula>"Extrema"</formula>
    </cfRule>
    <cfRule type="cellIs" dxfId="303" priority="166" operator="equal">
      <formula>"Alta"</formula>
    </cfRule>
    <cfRule type="cellIs" dxfId="302" priority="167" operator="equal">
      <formula>"Moderada"</formula>
    </cfRule>
    <cfRule type="cellIs" dxfId="301" priority="168" operator="equal">
      <formula>"Baja"</formula>
    </cfRule>
  </conditionalFormatting>
  <conditionalFormatting sqref="J16:J17">
    <cfRule type="cellIs" dxfId="300" priority="161" operator="equal">
      <formula>"Extrema"</formula>
    </cfRule>
    <cfRule type="cellIs" dxfId="299" priority="162" operator="equal">
      <formula>"Alta"</formula>
    </cfRule>
    <cfRule type="cellIs" dxfId="298" priority="163" operator="equal">
      <formula>"Moderada"</formula>
    </cfRule>
    <cfRule type="cellIs" dxfId="297" priority="164" operator="equal">
      <formula>"Baja"</formula>
    </cfRule>
  </conditionalFormatting>
  <conditionalFormatting sqref="J18">
    <cfRule type="cellIs" dxfId="296" priority="157" operator="equal">
      <formula>"Extrema"</formula>
    </cfRule>
    <cfRule type="cellIs" dxfId="295" priority="158" operator="equal">
      <formula>"Alta"</formula>
    </cfRule>
    <cfRule type="cellIs" dxfId="294" priority="159" operator="equal">
      <formula>"Moderada"</formula>
    </cfRule>
    <cfRule type="cellIs" dxfId="293" priority="160" operator="equal">
      <formula>"Baja"</formula>
    </cfRule>
  </conditionalFormatting>
  <conditionalFormatting sqref="J19">
    <cfRule type="cellIs" dxfId="292" priority="153" operator="equal">
      <formula>"Extrema"</formula>
    </cfRule>
    <cfRule type="cellIs" dxfId="291" priority="154" operator="equal">
      <formula>"Alta"</formula>
    </cfRule>
    <cfRule type="cellIs" dxfId="290" priority="155" operator="equal">
      <formula>"Moderada"</formula>
    </cfRule>
    <cfRule type="cellIs" dxfId="289" priority="156" operator="equal">
      <formula>"Baja"</formula>
    </cfRule>
  </conditionalFormatting>
  <conditionalFormatting sqref="J20">
    <cfRule type="cellIs" dxfId="288" priority="149" operator="equal">
      <formula>"Extrema"</formula>
    </cfRule>
    <cfRule type="cellIs" dxfId="287" priority="150" operator="equal">
      <formula>"Alta"</formula>
    </cfRule>
    <cfRule type="cellIs" dxfId="286" priority="151" operator="equal">
      <formula>"Moderada"</formula>
    </cfRule>
    <cfRule type="cellIs" dxfId="285" priority="152" operator="equal">
      <formula>"Baja"</formula>
    </cfRule>
  </conditionalFormatting>
  <conditionalFormatting sqref="J21:J22">
    <cfRule type="cellIs" dxfId="284" priority="145" operator="equal">
      <formula>"Extrema"</formula>
    </cfRule>
    <cfRule type="cellIs" dxfId="283" priority="146" operator="equal">
      <formula>"Alta"</formula>
    </cfRule>
    <cfRule type="cellIs" dxfId="282" priority="147" operator="equal">
      <formula>"Moderada"</formula>
    </cfRule>
    <cfRule type="cellIs" dxfId="281" priority="148" operator="equal">
      <formula>"Baja"</formula>
    </cfRule>
  </conditionalFormatting>
  <conditionalFormatting sqref="J23">
    <cfRule type="cellIs" dxfId="280" priority="141" operator="equal">
      <formula>"Extrema"</formula>
    </cfRule>
    <cfRule type="cellIs" dxfId="279" priority="142" operator="equal">
      <formula>"Alta"</formula>
    </cfRule>
    <cfRule type="cellIs" dxfId="278" priority="143" operator="equal">
      <formula>"Moderada"</formula>
    </cfRule>
    <cfRule type="cellIs" dxfId="277" priority="144" operator="equal">
      <formula>"Baja"</formula>
    </cfRule>
  </conditionalFormatting>
  <conditionalFormatting sqref="J38">
    <cfRule type="cellIs" dxfId="276" priority="137" operator="equal">
      <formula>"Extrema"</formula>
    </cfRule>
    <cfRule type="cellIs" dxfId="275" priority="138" operator="equal">
      <formula>"Alta"</formula>
    </cfRule>
    <cfRule type="cellIs" dxfId="274" priority="139" operator="equal">
      <formula>"Moderada"</formula>
    </cfRule>
    <cfRule type="cellIs" dxfId="273" priority="140" operator="equal">
      <formula>"Baja"</formula>
    </cfRule>
  </conditionalFormatting>
  <conditionalFormatting sqref="J53">
    <cfRule type="cellIs" dxfId="272" priority="133" operator="equal">
      <formula>"Extrema"</formula>
    </cfRule>
    <cfRule type="cellIs" dxfId="271" priority="134" operator="equal">
      <formula>"Alta"</formula>
    </cfRule>
    <cfRule type="cellIs" dxfId="270" priority="135" operator="equal">
      <formula>"Moderada"</formula>
    </cfRule>
    <cfRule type="cellIs" dxfId="269" priority="136" operator="equal">
      <formula>"Baja"</formula>
    </cfRule>
  </conditionalFormatting>
  <conditionalFormatting sqref="J54">
    <cfRule type="cellIs" dxfId="268" priority="129" operator="equal">
      <formula>"Extrema"</formula>
    </cfRule>
    <cfRule type="cellIs" dxfId="267" priority="130" operator="equal">
      <formula>"Alta"</formula>
    </cfRule>
    <cfRule type="cellIs" dxfId="266" priority="131" operator="equal">
      <formula>"Moderada"</formula>
    </cfRule>
    <cfRule type="cellIs" dxfId="265" priority="132" operator="equal">
      <formula>"Baja"</formula>
    </cfRule>
  </conditionalFormatting>
  <conditionalFormatting sqref="AR69:AR70">
    <cfRule type="cellIs" dxfId="264" priority="125" operator="equal">
      <formula>"Extrema"</formula>
    </cfRule>
    <cfRule type="cellIs" dxfId="263" priority="126" operator="equal">
      <formula>"Alta"</formula>
    </cfRule>
    <cfRule type="cellIs" dxfId="262" priority="127" operator="equal">
      <formula>"Moderada"</formula>
    </cfRule>
    <cfRule type="cellIs" dxfId="261" priority="128" operator="equal">
      <formula>"Baja"</formula>
    </cfRule>
  </conditionalFormatting>
  <conditionalFormatting sqref="J69:J70">
    <cfRule type="cellIs" dxfId="260" priority="121" operator="equal">
      <formula>"Extrema"</formula>
    </cfRule>
    <cfRule type="cellIs" dxfId="259" priority="122" operator="equal">
      <formula>"Alta"</formula>
    </cfRule>
    <cfRule type="cellIs" dxfId="258" priority="123" operator="equal">
      <formula>"Moderada"</formula>
    </cfRule>
    <cfRule type="cellIs" dxfId="257" priority="124" operator="equal">
      <formula>"Baja"</formula>
    </cfRule>
  </conditionalFormatting>
  <conditionalFormatting sqref="AR72">
    <cfRule type="cellIs" dxfId="256" priority="117" operator="equal">
      <formula>"Extrema"</formula>
    </cfRule>
    <cfRule type="cellIs" dxfId="255" priority="118" operator="equal">
      <formula>"Alta"</formula>
    </cfRule>
    <cfRule type="cellIs" dxfId="254" priority="119" operator="equal">
      <formula>"Moderada"</formula>
    </cfRule>
    <cfRule type="cellIs" dxfId="253" priority="120" operator="equal">
      <formula>"Baja"</formula>
    </cfRule>
  </conditionalFormatting>
  <conditionalFormatting sqref="J72">
    <cfRule type="cellIs" dxfId="252" priority="113" operator="equal">
      <formula>"Extrema"</formula>
    </cfRule>
    <cfRule type="cellIs" dxfId="251" priority="114" operator="equal">
      <formula>"Alta"</formula>
    </cfRule>
    <cfRule type="cellIs" dxfId="250" priority="115" operator="equal">
      <formula>"Moderada"</formula>
    </cfRule>
    <cfRule type="cellIs" dxfId="249" priority="116" operator="equal">
      <formula>"Baja"</formula>
    </cfRule>
  </conditionalFormatting>
  <conditionalFormatting sqref="AR73:AR76">
    <cfRule type="cellIs" dxfId="248" priority="109" operator="equal">
      <formula>"Extrema"</formula>
    </cfRule>
    <cfRule type="cellIs" dxfId="247" priority="110" operator="equal">
      <formula>"Alta"</formula>
    </cfRule>
    <cfRule type="cellIs" dxfId="246" priority="111" operator="equal">
      <formula>"Moderada"</formula>
    </cfRule>
    <cfRule type="cellIs" dxfId="245" priority="112" operator="equal">
      <formula>"Baja"</formula>
    </cfRule>
  </conditionalFormatting>
  <conditionalFormatting sqref="J73:J76">
    <cfRule type="cellIs" dxfId="244" priority="105" operator="equal">
      <formula>"Extrema"</formula>
    </cfRule>
    <cfRule type="cellIs" dxfId="243" priority="106" operator="equal">
      <formula>"Alta"</formula>
    </cfRule>
    <cfRule type="cellIs" dxfId="242" priority="107" operator="equal">
      <formula>"Moderada"</formula>
    </cfRule>
    <cfRule type="cellIs" dxfId="241" priority="108" operator="equal">
      <formula>"Baja"</formula>
    </cfRule>
  </conditionalFormatting>
  <conditionalFormatting sqref="AR78:AR79">
    <cfRule type="cellIs" dxfId="240" priority="101" operator="equal">
      <formula>"Extrema"</formula>
    </cfRule>
    <cfRule type="cellIs" dxfId="239" priority="102" operator="equal">
      <formula>"Alta"</formula>
    </cfRule>
    <cfRule type="cellIs" dxfId="238" priority="103" operator="equal">
      <formula>"Moderada"</formula>
    </cfRule>
    <cfRule type="cellIs" dxfId="237" priority="104" operator="equal">
      <formula>"Baja"</formula>
    </cfRule>
  </conditionalFormatting>
  <conditionalFormatting sqref="J78:J79">
    <cfRule type="cellIs" dxfId="236" priority="97" operator="equal">
      <formula>"Extrema"</formula>
    </cfRule>
    <cfRule type="cellIs" dxfId="235" priority="98" operator="equal">
      <formula>"Alta"</formula>
    </cfRule>
    <cfRule type="cellIs" dxfId="234" priority="99" operator="equal">
      <formula>"Moderada"</formula>
    </cfRule>
    <cfRule type="cellIs" dxfId="233" priority="100" operator="equal">
      <formula>"Baja"</formula>
    </cfRule>
  </conditionalFormatting>
  <conditionalFormatting sqref="AR81:AR82">
    <cfRule type="cellIs" dxfId="232" priority="93" operator="equal">
      <formula>"Extrema"</formula>
    </cfRule>
    <cfRule type="cellIs" dxfId="231" priority="94" operator="equal">
      <formula>"Alta"</formula>
    </cfRule>
    <cfRule type="cellIs" dxfId="230" priority="95" operator="equal">
      <formula>"Moderada"</formula>
    </cfRule>
    <cfRule type="cellIs" dxfId="229" priority="96" operator="equal">
      <formula>"Baja"</formula>
    </cfRule>
  </conditionalFormatting>
  <conditionalFormatting sqref="J81:J82">
    <cfRule type="cellIs" dxfId="228" priority="89" operator="equal">
      <formula>"Extrema"</formula>
    </cfRule>
    <cfRule type="cellIs" dxfId="227" priority="90" operator="equal">
      <formula>"Alta"</formula>
    </cfRule>
    <cfRule type="cellIs" dxfId="226" priority="91" operator="equal">
      <formula>"Moderada"</formula>
    </cfRule>
    <cfRule type="cellIs" dxfId="225" priority="92" operator="equal">
      <formula>"Baja"</formula>
    </cfRule>
  </conditionalFormatting>
  <conditionalFormatting sqref="AR84">
    <cfRule type="cellIs" dxfId="224" priority="85" operator="equal">
      <formula>"Extrema"</formula>
    </cfRule>
    <cfRule type="cellIs" dxfId="223" priority="86" operator="equal">
      <formula>"Alta"</formula>
    </cfRule>
    <cfRule type="cellIs" dxfId="222" priority="87" operator="equal">
      <formula>"Moderada"</formula>
    </cfRule>
    <cfRule type="cellIs" dxfId="221" priority="88" operator="equal">
      <formula>"Baja"</formula>
    </cfRule>
  </conditionalFormatting>
  <conditionalFormatting sqref="J84">
    <cfRule type="cellIs" dxfId="220" priority="81" operator="equal">
      <formula>"Extrema"</formula>
    </cfRule>
    <cfRule type="cellIs" dxfId="219" priority="82" operator="equal">
      <formula>"Alta"</formula>
    </cfRule>
    <cfRule type="cellIs" dxfId="218" priority="83" operator="equal">
      <formula>"Moderada"</formula>
    </cfRule>
    <cfRule type="cellIs" dxfId="217" priority="84" operator="equal">
      <formula>"Baja"</formula>
    </cfRule>
  </conditionalFormatting>
  <conditionalFormatting sqref="AR85:AR86">
    <cfRule type="cellIs" dxfId="216" priority="77" operator="equal">
      <formula>"Extrema"</formula>
    </cfRule>
    <cfRule type="cellIs" dxfId="215" priority="78" operator="equal">
      <formula>"Alta"</formula>
    </cfRule>
    <cfRule type="cellIs" dxfId="214" priority="79" operator="equal">
      <formula>"Moderada"</formula>
    </cfRule>
    <cfRule type="cellIs" dxfId="213" priority="80" operator="equal">
      <formula>"Baja"</formula>
    </cfRule>
  </conditionalFormatting>
  <conditionalFormatting sqref="J85:J86">
    <cfRule type="cellIs" dxfId="212" priority="73" operator="equal">
      <formula>"Extrema"</formula>
    </cfRule>
    <cfRule type="cellIs" dxfId="211" priority="74" operator="equal">
      <formula>"Alta"</formula>
    </cfRule>
    <cfRule type="cellIs" dxfId="210" priority="75" operator="equal">
      <formula>"Moderada"</formula>
    </cfRule>
    <cfRule type="cellIs" dxfId="209" priority="76" operator="equal">
      <formula>"Baja"</formula>
    </cfRule>
  </conditionalFormatting>
  <conditionalFormatting sqref="AR87">
    <cfRule type="cellIs" dxfId="208" priority="69" operator="equal">
      <formula>"Extrema"</formula>
    </cfRule>
    <cfRule type="cellIs" dxfId="207" priority="70" operator="equal">
      <formula>"Alta"</formula>
    </cfRule>
    <cfRule type="cellIs" dxfId="206" priority="71" operator="equal">
      <formula>"Moderada"</formula>
    </cfRule>
    <cfRule type="cellIs" dxfId="205" priority="72" operator="equal">
      <formula>"Baja"</formula>
    </cfRule>
  </conditionalFormatting>
  <conditionalFormatting sqref="J87">
    <cfRule type="cellIs" dxfId="204" priority="65" operator="equal">
      <formula>"Extrema"</formula>
    </cfRule>
    <cfRule type="cellIs" dxfId="203" priority="66" operator="equal">
      <formula>"Alta"</formula>
    </cfRule>
    <cfRule type="cellIs" dxfId="202" priority="67" operator="equal">
      <formula>"Moderada"</formula>
    </cfRule>
    <cfRule type="cellIs" dxfId="201" priority="68" operator="equal">
      <formula>"Baja"</formula>
    </cfRule>
  </conditionalFormatting>
  <conditionalFormatting sqref="AR88:AR92">
    <cfRule type="cellIs" dxfId="200" priority="61" operator="equal">
      <formula>"Extrema"</formula>
    </cfRule>
    <cfRule type="cellIs" dxfId="199" priority="62" operator="equal">
      <formula>"Alta"</formula>
    </cfRule>
    <cfRule type="cellIs" dxfId="198" priority="63" operator="equal">
      <formula>"Moderada"</formula>
    </cfRule>
    <cfRule type="cellIs" dxfId="197" priority="64" operator="equal">
      <formula>"Baja"</formula>
    </cfRule>
  </conditionalFormatting>
  <conditionalFormatting sqref="J88:J92">
    <cfRule type="cellIs" dxfId="196" priority="57" operator="equal">
      <formula>"Extrema"</formula>
    </cfRule>
    <cfRule type="cellIs" dxfId="195" priority="58" operator="equal">
      <formula>"Alta"</formula>
    </cfRule>
    <cfRule type="cellIs" dxfId="194" priority="59" operator="equal">
      <formula>"Moderada"</formula>
    </cfRule>
    <cfRule type="cellIs" dxfId="193" priority="60" operator="equal">
      <formula>"Baja"</formula>
    </cfRule>
  </conditionalFormatting>
  <conditionalFormatting sqref="AR94:AR96">
    <cfRule type="cellIs" dxfId="192" priority="53" operator="equal">
      <formula>"Extrema"</formula>
    </cfRule>
    <cfRule type="cellIs" dxfId="191" priority="54" operator="equal">
      <formula>"Alta"</formula>
    </cfRule>
    <cfRule type="cellIs" dxfId="190" priority="55" operator="equal">
      <formula>"Moderada"</formula>
    </cfRule>
    <cfRule type="cellIs" dxfId="189" priority="56" operator="equal">
      <formula>"Baja"</formula>
    </cfRule>
  </conditionalFormatting>
  <conditionalFormatting sqref="J94:J96">
    <cfRule type="cellIs" dxfId="188" priority="49" operator="equal">
      <formula>"Extrema"</formula>
    </cfRule>
    <cfRule type="cellIs" dxfId="187" priority="50" operator="equal">
      <formula>"Alta"</formula>
    </cfRule>
    <cfRule type="cellIs" dxfId="186" priority="51" operator="equal">
      <formula>"Moderada"</formula>
    </cfRule>
    <cfRule type="cellIs" dxfId="185" priority="52" operator="equal">
      <formula>"Baja"</formula>
    </cfRule>
  </conditionalFormatting>
  <conditionalFormatting sqref="AR98">
    <cfRule type="cellIs" dxfId="184" priority="45" operator="equal">
      <formula>"Extrema"</formula>
    </cfRule>
    <cfRule type="cellIs" dxfId="183" priority="46" operator="equal">
      <formula>"Alta"</formula>
    </cfRule>
    <cfRule type="cellIs" dxfId="182" priority="47" operator="equal">
      <formula>"Moderada"</formula>
    </cfRule>
    <cfRule type="cellIs" dxfId="181" priority="48" operator="equal">
      <formula>"Baja"</formula>
    </cfRule>
  </conditionalFormatting>
  <conditionalFormatting sqref="J98">
    <cfRule type="cellIs" dxfId="180" priority="41" operator="equal">
      <formula>"Extrema"</formula>
    </cfRule>
    <cfRule type="cellIs" dxfId="179" priority="42" operator="equal">
      <formula>"Alta"</formula>
    </cfRule>
    <cfRule type="cellIs" dxfId="178" priority="43" operator="equal">
      <formula>"Moderada"</formula>
    </cfRule>
    <cfRule type="cellIs" dxfId="177" priority="44" operator="equal">
      <formula>"Baja"</formula>
    </cfRule>
  </conditionalFormatting>
  <conditionalFormatting sqref="AR99">
    <cfRule type="cellIs" dxfId="176" priority="37" operator="equal">
      <formula>"Extrema"</formula>
    </cfRule>
    <cfRule type="cellIs" dxfId="175" priority="38" operator="equal">
      <formula>"Alta"</formula>
    </cfRule>
    <cfRule type="cellIs" dxfId="174" priority="39" operator="equal">
      <formula>"Moderada"</formula>
    </cfRule>
    <cfRule type="cellIs" dxfId="173" priority="40" operator="equal">
      <formula>"Baja"</formula>
    </cfRule>
  </conditionalFormatting>
  <conditionalFormatting sqref="J99">
    <cfRule type="cellIs" dxfId="172" priority="33" operator="equal">
      <formula>"Extrema"</formula>
    </cfRule>
    <cfRule type="cellIs" dxfId="171" priority="34" operator="equal">
      <formula>"Alta"</formula>
    </cfRule>
    <cfRule type="cellIs" dxfId="170" priority="35" operator="equal">
      <formula>"Moderada"</formula>
    </cfRule>
    <cfRule type="cellIs" dxfId="169" priority="36" operator="equal">
      <formula>"Baja"</formula>
    </cfRule>
  </conditionalFormatting>
  <conditionalFormatting sqref="AR100:AR101">
    <cfRule type="cellIs" dxfId="168" priority="29" operator="equal">
      <formula>"Extrema"</formula>
    </cfRule>
    <cfRule type="cellIs" dxfId="167" priority="30" operator="equal">
      <formula>"Alta"</formula>
    </cfRule>
    <cfRule type="cellIs" dxfId="166" priority="31" operator="equal">
      <formula>"Moderada"</formula>
    </cfRule>
    <cfRule type="cellIs" dxfId="165" priority="32" operator="equal">
      <formula>"Baja"</formula>
    </cfRule>
  </conditionalFormatting>
  <conditionalFormatting sqref="J100:J101">
    <cfRule type="cellIs" dxfId="164" priority="25" operator="equal">
      <formula>"Extrema"</formula>
    </cfRule>
    <cfRule type="cellIs" dxfId="163" priority="26" operator="equal">
      <formula>"Alta"</formula>
    </cfRule>
    <cfRule type="cellIs" dxfId="162" priority="27" operator="equal">
      <formula>"Moderada"</formula>
    </cfRule>
    <cfRule type="cellIs" dxfId="161" priority="28" operator="equal">
      <formula>"Baja"</formula>
    </cfRule>
  </conditionalFormatting>
  <conditionalFormatting sqref="AR102:AR103">
    <cfRule type="cellIs" dxfId="160" priority="21" operator="equal">
      <formula>"Extrema"</formula>
    </cfRule>
    <cfRule type="cellIs" dxfId="159" priority="22" operator="equal">
      <formula>"Alta"</formula>
    </cfRule>
    <cfRule type="cellIs" dxfId="158" priority="23" operator="equal">
      <formula>"Moderada"</formula>
    </cfRule>
    <cfRule type="cellIs" dxfId="157" priority="24" operator="equal">
      <formula>"Baja"</formula>
    </cfRule>
  </conditionalFormatting>
  <conditionalFormatting sqref="J102:J103">
    <cfRule type="cellIs" dxfId="156" priority="17" operator="equal">
      <formula>"Extrema"</formula>
    </cfRule>
    <cfRule type="cellIs" dxfId="155" priority="18" operator="equal">
      <formula>"Alta"</formula>
    </cfRule>
    <cfRule type="cellIs" dxfId="154" priority="19" operator="equal">
      <formula>"Moderada"</formula>
    </cfRule>
    <cfRule type="cellIs" dxfId="153" priority="20" operator="equal">
      <formula>"Baja"</formula>
    </cfRule>
  </conditionalFormatting>
  <conditionalFormatting sqref="AR105:AR106">
    <cfRule type="cellIs" dxfId="152" priority="13" operator="equal">
      <formula>"Extrema"</formula>
    </cfRule>
    <cfRule type="cellIs" dxfId="151" priority="14" operator="equal">
      <formula>"Alta"</formula>
    </cfRule>
    <cfRule type="cellIs" dxfId="150" priority="15" operator="equal">
      <formula>"Moderada"</formula>
    </cfRule>
    <cfRule type="cellIs" dxfId="149" priority="16" operator="equal">
      <formula>"Baja"</formula>
    </cfRule>
  </conditionalFormatting>
  <conditionalFormatting sqref="J105:J106">
    <cfRule type="cellIs" dxfId="148" priority="9" operator="equal">
      <formula>"Extrema"</formula>
    </cfRule>
    <cfRule type="cellIs" dxfId="147" priority="10" operator="equal">
      <formula>"Alta"</formula>
    </cfRule>
    <cfRule type="cellIs" dxfId="146" priority="11" operator="equal">
      <formula>"Moderada"</formula>
    </cfRule>
    <cfRule type="cellIs" dxfId="145" priority="12" operator="equal">
      <formula>"Baja"</formula>
    </cfRule>
  </conditionalFormatting>
  <conditionalFormatting sqref="AR107:AR109">
    <cfRule type="cellIs" dxfId="144" priority="5" operator="equal">
      <formula>"Extrema"</formula>
    </cfRule>
    <cfRule type="cellIs" dxfId="143" priority="6" operator="equal">
      <formula>"Alta"</formula>
    </cfRule>
    <cfRule type="cellIs" dxfId="142" priority="7" operator="equal">
      <formula>"Moderada"</formula>
    </cfRule>
    <cfRule type="cellIs" dxfId="141" priority="8" operator="equal">
      <formula>"Baja"</formula>
    </cfRule>
  </conditionalFormatting>
  <conditionalFormatting sqref="J107:J109">
    <cfRule type="cellIs" dxfId="140" priority="1" operator="equal">
      <formula>"Extrema"</formula>
    </cfRule>
    <cfRule type="cellIs" dxfId="139" priority="2" operator="equal">
      <formula>"Alta"</formula>
    </cfRule>
    <cfRule type="cellIs" dxfId="138" priority="3" operator="equal">
      <formula>"Moderada"</formula>
    </cfRule>
    <cfRule type="cellIs" dxfId="137" priority="4" operator="equal">
      <formula>"Baja"</formula>
    </cfRule>
  </conditionalFormatting>
  <dataValidations count="10">
    <dataValidation type="list" allowBlank="1" showInputMessage="1" showErrorMessage="1" sqref="AG113:AG115 AC14:AC23 AC38 AC69:AC112 AC53:AC54">
      <formula1>"Siempre se ejecuta,Algunas veces,No se ejecuta"</formula1>
    </dataValidation>
    <dataValidation type="list" allowBlank="1" showInputMessage="1" showErrorMessage="1" sqref="AL18:AL21 AP113:AQ115 AL14:AL16 AL78 AL81 AL84:AL85 AL72:AL75 AL87:AL91 AL94:AL95 AL98:AL100 AL102:AL108 AL23 AL38 AL69 AL53:AL54">
      <formula1>"Directamente,Indirectamente,No disminuye"</formula1>
    </dataValidation>
    <dataValidation type="list" allowBlank="1" showInputMessage="1" showErrorMessage="1" sqref="AK18:AK21 AO113:AO115 AK14:AK16 AK78 AK81 AK84:AK85 AK72:AK75 AK87:AK91 AK94:AK95 AK98:AK100 AK102:AK108 AK23 AK38 AK69 AK53:AK54">
      <formula1>"Directamente,No disminuye"</formula1>
    </dataValidation>
    <dataValidation type="list" allowBlank="1" showInputMessage="1" showErrorMessage="1" sqref="Q113:Q115 M14:M23 M38 M69:M112 M53:M54">
      <formula1>"Asignado,No asignado"</formula1>
    </dataValidation>
    <dataValidation type="list" allowBlank="1" showInputMessage="1" showErrorMessage="1" sqref="S113:S115 O14:O23 O38 O69:O112 O53:O54">
      <formula1>"Adecuado,Inadecuado"</formula1>
    </dataValidation>
    <dataValidation type="list" allowBlank="1" showInputMessage="1" showErrorMessage="1" sqref="U113:U115 Q14:Q23 Q38 Q69:Q112 Q53:Q54">
      <formula1>"Oportuna,Inoportuna"</formula1>
    </dataValidation>
    <dataValidation type="list" allowBlank="1" showInputMessage="1" showErrorMessage="1" sqref="W113:W115 S14:S23 S38 S69:S112 S53:S54">
      <formula1>"Prevenir,Detectar,No es un control"</formula1>
    </dataValidation>
    <dataValidation type="list" allowBlank="1" showInputMessage="1" showErrorMessage="1" sqref="Y113:Y115 U14:U23 U38 U69:U112 U53:U54">
      <formula1>"Confiable,No confiable"</formula1>
    </dataValidation>
    <dataValidation type="list" allowBlank="1" showInputMessage="1" showErrorMessage="1" sqref="AA113:AA115 W14:W23 W38 W69:W112 W53:W54">
      <formula1>"Se investigan y resuelven oportunamente,No se investigan y no se resuelven oportunamente"</formula1>
    </dataValidation>
    <dataValidation type="list" allowBlank="1" showInputMessage="1" showErrorMessage="1" sqref="AC113:AC115 Y14:Y23 Y38 Y69:Y112 Y53:Y54">
      <formula1>"Completa,Incompleta,No existe"</formula1>
    </dataValidation>
  </dataValidations>
  <printOptions horizontalCentered="1" verticalCentered="1"/>
  <pageMargins left="0.31496062992125984" right="0.31496062992125984" top="0.74803149606299213" bottom="0.74803149606299213" header="0.31496062992125984" footer="0.31496062992125984"/>
  <pageSetup paperSize="41" scale="28" orientation="landscape" horizontalDpi="4294967295" verticalDpi="4294967295" r:id="rId1"/>
  <headerFooter>
    <oddFooter>&amp;R&amp;"Arial,Normal"&amp;72&amp;K02-008COPIA CONTROLADA</oddFooter>
  </headerFooter>
  <rowBreaks count="3" manualBreakCount="3">
    <brk id="36" max="16383" man="1"/>
    <brk id="93" max="16383" man="1"/>
    <brk id="105" max="16383" man="1"/>
  </rowBreaks>
  <colBreaks count="1" manualBreakCount="1">
    <brk id="56" max="1048575" man="1"/>
  </colBreaks>
  <ignoredErrors>
    <ignoredError sqref="AT102:AT10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72" r:id="rId4" name="Button 12">
              <controlPr defaultSize="0" print="0" autoFill="0" autoPict="0" macro="[0]!controles_Haga_clic_en">
                <anchor moveWithCells="1" sizeWithCells="1">
                  <from>
                    <xdr:col>10</xdr:col>
                    <xdr:colOff>323850</xdr:colOff>
                    <xdr:row>9</xdr:row>
                    <xdr:rowOff>142875</xdr:rowOff>
                  </from>
                  <to>
                    <xdr:col>11</xdr:col>
                    <xdr:colOff>1390650</xdr:colOff>
                    <xdr:row>10</xdr:row>
                    <xdr:rowOff>219075</xdr:rowOff>
                  </to>
                </anchor>
              </controlPr>
            </control>
          </mc:Choice>
        </mc:AlternateContent>
        <mc:AlternateContent xmlns:mc="http://schemas.openxmlformats.org/markup-compatibility/2006">
          <mc:Choice Requires="x14">
            <control shapeId="15383" r:id="rId5" name="Button 23">
              <controlPr defaultSize="0" print="0" autoFill="0" autoPict="0" macro="[0]!Causas_Haga_clic_en">
                <anchor moveWithCells="1" sizeWithCells="1">
                  <from>
                    <xdr:col>5</xdr:col>
                    <xdr:colOff>285750</xdr:colOff>
                    <xdr:row>11</xdr:row>
                    <xdr:rowOff>123825</xdr:rowOff>
                  </from>
                  <to>
                    <xdr:col>5</xdr:col>
                    <xdr:colOff>1552575</xdr:colOff>
                    <xdr:row>12</xdr:row>
                    <xdr:rowOff>85725</xdr:rowOff>
                  </to>
                </anchor>
              </controlPr>
            </control>
          </mc:Choice>
        </mc:AlternateContent>
        <mc:AlternateContent xmlns:mc="http://schemas.openxmlformats.org/markup-compatibility/2006">
          <mc:Choice Requires="x14">
            <control shapeId="15391" r:id="rId6" name="Button 31">
              <controlPr defaultSize="0" print="0" autoFill="0" autoPict="0" macro="[0]!EliminarCausa_Haga_clic_en">
                <anchor moveWithCells="1" sizeWithCells="1">
                  <from>
                    <xdr:col>5</xdr:col>
                    <xdr:colOff>285750</xdr:colOff>
                    <xdr:row>12</xdr:row>
                    <xdr:rowOff>142875</xdr:rowOff>
                  </from>
                  <to>
                    <xdr:col>5</xdr:col>
                    <xdr:colOff>1533525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14:formula1>
            <xm:f>PARAMETROS!$H$2:$H$5</xm:f>
          </x14:formula1>
          <xm:sqref>AS18:AS21 AS14:AS16 AS85 AS88:AS91 AS99:AS100 AS102 AS105 AS107:AS108 AS23 AS38 AS69 AS53:AS54</xm:sqref>
        </x14:dataValidation>
        <x14:dataValidation type="list" allowBlank="1" showInputMessage="1" showErrorMessage="1">
          <x14:formula1>
            <xm:f>PARAMETROS!$AF$2:$AF$24</xm:f>
          </x14:formula1>
          <xm:sqref>K17 K106 K70:K71 K86 K92:K93 K101 K109:K112 K22</xm:sqref>
        </x14:dataValidation>
        <x14:dataValidation type="list" allowBlank="1" showInputMessage="1" showErrorMessage="1">
          <x14:formula1>
            <xm:f>PARAMETROS!$B$2:$B$10</xm:f>
          </x14:formula1>
          <xm:sqref>E18:E21 E14:E16 E85 E73:E75 E88:E91 E94:E95 E99:E100 E107:E108 E105 E102 E23 E38 E69 E53:E54</xm:sqref>
        </x14:dataValidation>
        <x14:dataValidation type="list" allowBlank="1" showInputMessage="1" showErrorMessage="1">
          <x14:formula1>
            <xm:f>PARAMETROS!$C$2:$C$8</xm:f>
          </x14:formula1>
          <xm:sqref>A18:A21 A14:A16 A72:A75 A81 A85 A88:A91 A94:A95 A98:A100 A107:A108 A105 A23 A53:A54 A69</xm:sqref>
        </x14:dataValidation>
        <x14:dataValidation type="list" allowBlank="1" showInputMessage="1" showErrorMessage="1">
          <x14:formula1>
            <xm:f>PARAMETROS!$D$2:$D$7</xm:f>
          </x14:formula1>
          <xm:sqref>B18:B21 B14:B16 B105 B85 B73:B75 B88:B91 B94:B95 B99:B100 B107:B108 B38 B69 B53:B54</xm:sqref>
        </x14:dataValidation>
        <x14:dataValidation type="list" allowBlank="1" showInputMessage="1" showErrorMessage="1">
          <x14:formula1>
            <xm:f>PARAMETROS!$A$2:$A$12</xm:f>
          </x14:formula1>
          <xm:sqref>C18:C21 C14:C16 C85 C73:C75 C88:C91 C94:C95 C99:C100 C107:C108 C105 C23 C38 C69 C53:C54</xm:sqref>
        </x14:dataValidation>
        <x14:dataValidation type="list" allowBlank="1" showInputMessage="1" showErrorMessage="1">
          <x14:formula1>
            <xm:f>PARAMETROS!$G$2:$G$6</xm:f>
          </x14:formula1>
          <xm:sqref>H18:I21 H14:I16 H85:I85 H73:I75 H88:I91 H94:I95 H99:I100 H107:I108 H105:I105 H23:I23 H38:I38 H69:I69 H53:I54</xm:sqref>
        </x14:dataValidation>
        <x14:dataValidation type="list" allowBlank="1" showInputMessage="1">
          <x14:formula1>
            <xm:f>PARAMETROS!$AF$2:$AF$24</xm:f>
          </x14:formula1>
          <xm:sqref>K18:K21 K14:K16 K85 K88:K91 K99:K100 K107:K108 K105 K23 K38 K69 K53:K54</xm:sqref>
        </x14:dataValidation>
        <x14:dataValidation type="list" allowBlank="1" showInputMessage="1" showErrorMessage="1">
          <x14:formula1>
            <xm:f>[2]PARAMETROS!#REF!</xm:f>
          </x14:formula1>
          <xm:sqref>H72:I72 E72 B72:C72 AS72</xm:sqref>
        </x14:dataValidation>
        <x14:dataValidation type="list" allowBlank="1" showInputMessage="1">
          <x14:formula1>
            <xm:f>[2]PARAMETROS!#REF!</xm:f>
          </x14:formula1>
          <xm:sqref>K72</xm:sqref>
        </x14:dataValidation>
        <x14:dataValidation type="list" allowBlank="1" showInputMessage="1">
          <x14:formula1>
            <xm:f>[3]PARAMETROS!#REF!</xm:f>
          </x14:formula1>
          <xm:sqref>K73:K77</xm:sqref>
        </x14:dataValidation>
        <x14:dataValidation type="list" allowBlank="1" showInputMessage="1" showErrorMessage="1">
          <x14:formula1>
            <xm:f>[4]PARAMETROS!#REF!</xm:f>
          </x14:formula1>
          <xm:sqref>AS73:AS77</xm:sqref>
        </x14:dataValidation>
        <x14:dataValidation type="list" allowBlank="1" showInputMessage="1" showErrorMessage="1">
          <x14:formula1>
            <xm:f>[5]PARAMETROS!#REF!</xm:f>
          </x14:formula1>
          <xm:sqref>E78:E81 A78:C80 H78:I81 AS78:AS81 B81:C81 K82:K83</xm:sqref>
        </x14:dataValidation>
        <x14:dataValidation type="list" allowBlank="1" showInputMessage="1">
          <x14:formula1>
            <xm:f>[5]PARAMETROS!#REF!</xm:f>
          </x14:formula1>
          <xm:sqref>K78:K81</xm:sqref>
        </x14:dataValidation>
        <x14:dataValidation type="list" allowBlank="1" showInputMessage="1" showErrorMessage="1">
          <x14:formula1>
            <xm:f>[6]PARAMETROS!#REF!</xm:f>
          </x14:formula1>
          <xm:sqref>H84:I84 E84 A84:C84 AS84</xm:sqref>
        </x14:dataValidation>
        <x14:dataValidation type="list" allowBlank="1" showInputMessage="1">
          <x14:formula1>
            <xm:f>[6]PARAMETROS!#REF!</xm:f>
          </x14:formula1>
          <xm:sqref>K84</xm:sqref>
        </x14:dataValidation>
        <x14:dataValidation type="list" allowBlank="1" showInputMessage="1" showErrorMessage="1">
          <x14:formula1>
            <xm:f>[7]PARAMETROS!#REF!</xm:f>
          </x14:formula1>
          <xm:sqref>A87:C87 E87 H87:I87 AS87 AS94:AS97</xm:sqref>
        </x14:dataValidation>
        <x14:dataValidation type="list" allowBlank="1" showInputMessage="1">
          <x14:formula1>
            <xm:f>[7]PARAMETROS!#REF!</xm:f>
          </x14:formula1>
          <xm:sqref>K87 K94:K97</xm:sqref>
        </x14:dataValidation>
        <x14:dataValidation type="list" allowBlank="1" showInputMessage="1" showErrorMessage="1">
          <x14:formula1>
            <xm:f>[8]PARAMETROS!#REF!</xm:f>
          </x14:formula1>
          <xm:sqref>E98 H98:I98 B98:C98 AS98</xm:sqref>
        </x14:dataValidation>
        <x14:dataValidation type="list" allowBlank="1" showInputMessage="1">
          <x14:formula1>
            <xm:f>[8]PARAMETROS!#REF!</xm:f>
          </x14:formula1>
          <xm:sqref>K98</xm:sqref>
        </x14:dataValidation>
        <x14:dataValidation type="list" allowBlank="1" showInputMessage="1" showErrorMessage="1">
          <x14:formula1>
            <xm:f>[9]PARAMETROS!#REF!</xm:f>
          </x14:formula1>
          <xm:sqref>A102:C104 H102:I104</xm:sqref>
        </x14:dataValidation>
        <x14:dataValidation type="list" allowBlank="1" showInputMessage="1">
          <x14:formula1>
            <xm:f>[9]PARAMETROS!#REF!</xm:f>
          </x14:formula1>
          <xm:sqref>K102:K104</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FFFF00"/>
  </sheetPr>
  <dimension ref="C1:J6"/>
  <sheetViews>
    <sheetView zoomScaleNormal="100" zoomScaleSheetLayoutView="80" workbookViewId="0">
      <selection activeCell="B2" sqref="B2"/>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6" ht="16.5" customHeight="1" thickBot="1">
      <c r="E1" s="4"/>
      <c r="F1" s="5"/>
    </row>
    <row r="2" spans="3:6" ht="24" customHeight="1" thickBot="1">
      <c r="C2" s="239" t="s">
        <v>941</v>
      </c>
      <c r="E2" s="1282" t="s">
        <v>933</v>
      </c>
      <c r="F2" s="1283"/>
    </row>
    <row r="3" spans="3:6" ht="30">
      <c r="E3" s="188" t="s">
        <v>152</v>
      </c>
      <c r="F3" s="189" t="s">
        <v>548</v>
      </c>
    </row>
    <row r="4" spans="3:6" ht="45">
      <c r="E4" s="184" t="s">
        <v>23</v>
      </c>
      <c r="F4" s="185" t="s">
        <v>549</v>
      </c>
    </row>
    <row r="5" spans="3:6" ht="45.75" thickBot="1">
      <c r="E5" s="186" t="s">
        <v>153</v>
      </c>
      <c r="F5" s="187" t="s">
        <v>550</v>
      </c>
    </row>
    <row r="6" spans="3:6">
      <c r="E6" s="4"/>
      <c r="F6" s="5"/>
    </row>
  </sheetData>
  <sheetProtection password="E0DB" sheet="1" objects="1" scenarios="1" formatCells="0" formatColumns="0" formatRows="0" sort="0" autoFilter="0"/>
  <mergeCells count="1">
    <mergeCell ref="E2:F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Bt_inicio_sol_ctrl">
                <anchor moveWithCells="1" sizeWithCells="1">
                  <from>
                    <xdr:col>2</xdr:col>
                    <xdr:colOff>0</xdr:colOff>
                    <xdr:row>0</xdr:row>
                    <xdr:rowOff>200025</xdr:rowOff>
                  </from>
                  <to>
                    <xdr:col>3</xdr:col>
                    <xdr:colOff>0</xdr:colOff>
                    <xdr:row>2</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rgb="FFFFFF00"/>
  </sheetPr>
  <dimension ref="C1:L13"/>
  <sheetViews>
    <sheetView topLeftCell="B1" zoomScaleNormal="100" zoomScaleSheetLayoutView="80" workbookViewId="0">
      <selection activeCell="C4" sqref="C4"/>
    </sheetView>
  </sheetViews>
  <sheetFormatPr baseColWidth="10" defaultRowHeight="12.75"/>
  <cols>
    <col min="1" max="4" width="11.42578125" style="2"/>
    <col min="5" max="5" width="18.5703125" style="2" customWidth="1"/>
    <col min="6" max="6" width="28.140625" style="2" customWidth="1"/>
    <col min="7" max="7" width="24.140625" style="71" customWidth="1"/>
    <col min="8" max="8" width="20.42578125" style="71" customWidth="1"/>
    <col min="9" max="9" width="21"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2">
      <c r="E1" s="4"/>
      <c r="F1" s="5"/>
    </row>
    <row r="2" spans="3:12" ht="13.5" thickBot="1">
      <c r="E2" s="4"/>
      <c r="F2" s="5"/>
    </row>
    <row r="3" spans="3:12" ht="16.5" thickBot="1">
      <c r="C3" s="239" t="s">
        <v>941</v>
      </c>
      <c r="E3" s="1228" t="s">
        <v>704</v>
      </c>
      <c r="F3" s="1284"/>
      <c r="G3" s="1284"/>
      <c r="H3" s="1284"/>
      <c r="I3" s="1285"/>
    </row>
    <row r="4" spans="3:12" ht="66" customHeight="1">
      <c r="E4" s="153" t="s">
        <v>551</v>
      </c>
      <c r="F4" s="72" t="s">
        <v>552</v>
      </c>
      <c r="G4" s="72" t="s">
        <v>553</v>
      </c>
      <c r="H4" s="72" t="s">
        <v>554</v>
      </c>
      <c r="I4" s="74" t="s">
        <v>555</v>
      </c>
      <c r="J4" s="228"/>
      <c r="K4" s="60"/>
      <c r="L4" s="60"/>
    </row>
    <row r="5" spans="3:12" ht="15">
      <c r="E5" s="184" t="s">
        <v>556</v>
      </c>
      <c r="F5" s="23" t="s">
        <v>557</v>
      </c>
      <c r="G5" s="23" t="s">
        <v>558</v>
      </c>
      <c r="H5" s="23">
        <v>2</v>
      </c>
      <c r="I5" s="185">
        <v>2</v>
      </c>
    </row>
    <row r="6" spans="3:12" ht="15">
      <c r="E6" s="184" t="s">
        <v>556</v>
      </c>
      <c r="F6" s="23" t="s">
        <v>557</v>
      </c>
      <c r="G6" s="23" t="s">
        <v>559</v>
      </c>
      <c r="H6" s="23">
        <v>2</v>
      </c>
      <c r="I6" s="185">
        <v>1</v>
      </c>
    </row>
    <row r="7" spans="3:12" ht="15">
      <c r="E7" s="184" t="s">
        <v>556</v>
      </c>
      <c r="F7" s="23" t="s">
        <v>557</v>
      </c>
      <c r="G7" s="23" t="s">
        <v>560</v>
      </c>
      <c r="H7" s="23">
        <v>2</v>
      </c>
      <c r="I7" s="185">
        <v>0</v>
      </c>
    </row>
    <row r="8" spans="3:12" ht="15">
      <c r="E8" s="184" t="s">
        <v>556</v>
      </c>
      <c r="F8" s="23" t="s">
        <v>560</v>
      </c>
      <c r="G8" s="23" t="s">
        <v>558</v>
      </c>
      <c r="H8" s="23">
        <v>0</v>
      </c>
      <c r="I8" s="185">
        <v>2</v>
      </c>
    </row>
    <row r="9" spans="3:12" ht="15">
      <c r="E9" s="184" t="s">
        <v>561</v>
      </c>
      <c r="F9" s="23" t="s">
        <v>557</v>
      </c>
      <c r="G9" s="23" t="s">
        <v>558</v>
      </c>
      <c r="H9" s="23">
        <v>1</v>
      </c>
      <c r="I9" s="185">
        <v>1</v>
      </c>
    </row>
    <row r="10" spans="3:12" ht="15">
      <c r="E10" s="184" t="s">
        <v>561</v>
      </c>
      <c r="F10" s="23" t="s">
        <v>557</v>
      </c>
      <c r="G10" s="23" t="s">
        <v>559</v>
      </c>
      <c r="H10" s="23">
        <v>1</v>
      </c>
      <c r="I10" s="185">
        <v>0</v>
      </c>
    </row>
    <row r="11" spans="3:12" ht="15">
      <c r="E11" s="184" t="s">
        <v>561</v>
      </c>
      <c r="F11" s="23" t="s">
        <v>557</v>
      </c>
      <c r="G11" s="23" t="s">
        <v>560</v>
      </c>
      <c r="H11" s="23">
        <v>1</v>
      </c>
      <c r="I11" s="185">
        <v>0</v>
      </c>
    </row>
    <row r="12" spans="3:12" ht="15.75" thickBot="1">
      <c r="E12" s="186" t="s">
        <v>561</v>
      </c>
      <c r="F12" s="201" t="s">
        <v>560</v>
      </c>
      <c r="G12" s="201" t="s">
        <v>558</v>
      </c>
      <c r="H12" s="201">
        <v>0</v>
      </c>
      <c r="I12" s="187">
        <v>1</v>
      </c>
    </row>
    <row r="13" spans="3:12">
      <c r="E13" s="4"/>
      <c r="F13" s="5"/>
    </row>
  </sheetData>
  <sheetProtection password="E0DB" sheet="1" objects="1" scenarios="1" formatCells="0" formatColumns="0" formatRows="0" sort="0" autoFilter="0"/>
  <mergeCells count="1">
    <mergeCell ref="E3:I3"/>
  </mergeCells>
  <hyperlinks>
    <hyperlink ref="C3"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macro="[0]!Bt_inic_desplzamiento">
                <anchor moveWithCells="1" sizeWithCells="1">
                  <from>
                    <xdr:col>2</xdr:col>
                    <xdr:colOff>0</xdr:colOff>
                    <xdr:row>1</xdr:row>
                    <xdr:rowOff>161925</xdr:rowOff>
                  </from>
                  <to>
                    <xdr:col>3</xdr:col>
                    <xdr:colOff>0</xdr:colOff>
                    <xdr:row>3</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BT112"/>
  <sheetViews>
    <sheetView topLeftCell="AF1" workbookViewId="0">
      <selection activeCell="AN7" sqref="AN7"/>
    </sheetView>
  </sheetViews>
  <sheetFormatPr baseColWidth="10" defaultRowHeight="15"/>
  <cols>
    <col min="1" max="1" width="66" bestFit="1" customWidth="1"/>
    <col min="2" max="2" width="21.140625" customWidth="1"/>
    <col min="3" max="3" width="24" customWidth="1"/>
    <col min="4" max="4" width="19.42578125" customWidth="1"/>
    <col min="5" max="5" width="30.140625" customWidth="1"/>
    <col min="6" max="7" width="14.7109375" customWidth="1"/>
    <col min="9" max="11" width="33.85546875" customWidth="1"/>
    <col min="12" max="12" width="27.42578125" customWidth="1"/>
    <col min="13" max="13" width="20.140625" customWidth="1"/>
    <col min="14" max="18" width="33.85546875" customWidth="1"/>
    <col min="19" max="19" width="24.85546875" bestFit="1" customWidth="1"/>
    <col min="20" max="20" width="21.42578125" bestFit="1" customWidth="1"/>
    <col min="21" max="21" width="18.140625" bestFit="1" customWidth="1"/>
    <col min="22" max="22" width="19.140625" bestFit="1" customWidth="1"/>
    <col min="24" max="24" width="26.7109375" bestFit="1" customWidth="1"/>
    <col min="25" max="25" width="40.28515625" customWidth="1"/>
    <col min="26" max="26" width="41.140625" customWidth="1"/>
    <col min="27" max="28" width="45.7109375" customWidth="1"/>
    <col min="29" max="29" width="23" bestFit="1" customWidth="1"/>
    <col min="30" max="30" width="43" customWidth="1"/>
    <col min="31" max="31" width="30.42578125" bestFit="1" customWidth="1"/>
    <col min="32" max="32" width="14.140625" bestFit="1" customWidth="1"/>
    <col min="36" max="36" width="18.7109375" customWidth="1"/>
    <col min="38" max="38" width="22.140625" customWidth="1"/>
    <col min="40" max="40" width="48.5703125" bestFit="1" customWidth="1"/>
    <col min="41" max="41" width="36.28515625" bestFit="1" customWidth="1"/>
    <col min="42" max="42" width="29.85546875" customWidth="1"/>
    <col min="43" max="43" width="26.28515625" customWidth="1"/>
    <col min="44" max="44" width="29.5703125" customWidth="1"/>
    <col min="45" max="45" width="22" customWidth="1"/>
    <col min="46" max="46" width="21" customWidth="1"/>
    <col min="47" max="47" width="31.85546875" bestFit="1" customWidth="1"/>
    <col min="48" max="48" width="31.85546875" customWidth="1"/>
    <col min="49" max="49" width="33.28515625" customWidth="1"/>
    <col min="50" max="50" width="25.7109375" customWidth="1"/>
    <col min="51" max="51" width="27" customWidth="1"/>
    <col min="52" max="52" width="37.5703125" customWidth="1"/>
    <col min="53" max="53" width="24.5703125" customWidth="1"/>
    <col min="54" max="54" width="21.5703125" customWidth="1"/>
    <col min="56" max="56" width="36.7109375" bestFit="1" customWidth="1"/>
    <col min="60" max="60" width="19.42578125" bestFit="1" customWidth="1"/>
    <col min="64" max="64" width="16.28515625" customWidth="1"/>
    <col min="65" max="65" width="11.42578125" style="139"/>
  </cols>
  <sheetData>
    <row r="1" spans="1:72" ht="50.1" customHeight="1" thickBot="1">
      <c r="A1" s="7" t="s">
        <v>0</v>
      </c>
      <c r="B1" s="7" t="s">
        <v>66</v>
      </c>
      <c r="C1" s="7" t="s">
        <v>164</v>
      </c>
      <c r="D1" s="7" t="s">
        <v>175</v>
      </c>
      <c r="E1" s="7" t="s">
        <v>165</v>
      </c>
      <c r="F1" s="7" t="s">
        <v>199</v>
      </c>
      <c r="G1" s="7" t="s">
        <v>198</v>
      </c>
      <c r="H1" s="36" t="s">
        <v>204</v>
      </c>
      <c r="I1" s="83" t="s">
        <v>721</v>
      </c>
      <c r="J1" s="83" t="s">
        <v>707</v>
      </c>
      <c r="K1" s="83" t="s">
        <v>708</v>
      </c>
      <c r="L1" s="83" t="s">
        <v>709</v>
      </c>
      <c r="M1" s="83" t="s">
        <v>710</v>
      </c>
      <c r="N1" s="83" t="s">
        <v>711</v>
      </c>
      <c r="O1" s="83" t="s">
        <v>712</v>
      </c>
      <c r="P1" s="83" t="s">
        <v>713</v>
      </c>
      <c r="Q1" s="83" t="s">
        <v>733</v>
      </c>
      <c r="R1" s="83" t="s">
        <v>734</v>
      </c>
      <c r="S1" s="83" t="s">
        <v>714</v>
      </c>
      <c r="T1" s="83" t="s">
        <v>482</v>
      </c>
      <c r="U1" s="83" t="s">
        <v>715</v>
      </c>
      <c r="V1" s="83" t="s">
        <v>705</v>
      </c>
      <c r="W1" s="83" t="s">
        <v>706</v>
      </c>
      <c r="X1" s="89" t="s">
        <v>726</v>
      </c>
      <c r="Y1" s="89" t="s">
        <v>793</v>
      </c>
      <c r="Z1" s="89" t="s">
        <v>789</v>
      </c>
      <c r="AA1" s="90" t="s">
        <v>792</v>
      </c>
      <c r="AB1" s="90" t="s">
        <v>791</v>
      </c>
      <c r="AC1" s="89" t="s">
        <v>790</v>
      </c>
      <c r="AD1" s="90" t="s">
        <v>728</v>
      </c>
      <c r="AE1" s="89" t="s">
        <v>725</v>
      </c>
      <c r="AF1" s="36" t="s">
        <v>286</v>
      </c>
      <c r="AG1" s="1286" t="s">
        <v>294</v>
      </c>
      <c r="AH1" s="1287"/>
      <c r="AI1" s="1287"/>
      <c r="AJ1" s="1287"/>
      <c r="AK1" s="1287"/>
      <c r="AL1" s="1287"/>
      <c r="AM1" s="1288"/>
      <c r="AN1" s="86" t="s">
        <v>177</v>
      </c>
      <c r="AO1" s="87" t="s">
        <v>736</v>
      </c>
      <c r="AP1" s="87" t="s">
        <v>735</v>
      </c>
      <c r="AQ1" s="87" t="s">
        <v>780</v>
      </c>
      <c r="AR1" s="87" t="s">
        <v>737</v>
      </c>
      <c r="AS1" s="87" t="s">
        <v>738</v>
      </c>
      <c r="AT1" s="87" t="s">
        <v>739</v>
      </c>
      <c r="AU1" s="87" t="s">
        <v>781</v>
      </c>
      <c r="AV1" s="88" t="s">
        <v>765</v>
      </c>
      <c r="AW1" s="88" t="s">
        <v>782</v>
      </c>
      <c r="AX1" s="88" t="s">
        <v>742</v>
      </c>
      <c r="AY1" s="88" t="s">
        <v>783</v>
      </c>
      <c r="AZ1" s="88" t="s">
        <v>740</v>
      </c>
      <c r="BA1" s="88" t="s">
        <v>784</v>
      </c>
      <c r="BB1" s="33" t="s">
        <v>741</v>
      </c>
      <c r="BC1" s="88" t="s">
        <v>794</v>
      </c>
      <c r="BD1" s="1289" t="s">
        <v>815</v>
      </c>
      <c r="BE1" s="1290"/>
      <c r="BF1" s="1291"/>
      <c r="BH1" s="1289" t="s">
        <v>814</v>
      </c>
      <c r="BI1" s="1290"/>
      <c r="BJ1" s="1291"/>
      <c r="BL1" s="7" t="s">
        <v>840</v>
      </c>
      <c r="BM1" s="138" t="s">
        <v>849</v>
      </c>
      <c r="BN1" s="6"/>
      <c r="BO1" s="138" t="s">
        <v>915</v>
      </c>
      <c r="BP1" s="6"/>
      <c r="BQ1" s="6"/>
      <c r="BR1" s="6"/>
      <c r="BS1" s="6"/>
      <c r="BT1" s="28"/>
    </row>
    <row r="2" spans="1:72" ht="50.1" customHeight="1" thickBot="1">
      <c r="A2" s="24" t="s">
        <v>187</v>
      </c>
      <c r="B2" s="6" t="s">
        <v>72</v>
      </c>
      <c r="C2" s="11" t="s">
        <v>68</v>
      </c>
      <c r="D2" s="11" t="s">
        <v>166</v>
      </c>
      <c r="E2" s="11" t="s">
        <v>168</v>
      </c>
      <c r="F2" s="11" t="s">
        <v>200</v>
      </c>
      <c r="G2" s="12">
        <v>1</v>
      </c>
      <c r="H2" s="84" t="s">
        <v>202</v>
      </c>
      <c r="I2" s="84" t="s">
        <v>722</v>
      </c>
      <c r="J2" s="85" t="s">
        <v>406</v>
      </c>
      <c r="K2" s="85" t="s">
        <v>413</v>
      </c>
      <c r="L2" s="53" t="s">
        <v>419</v>
      </c>
      <c r="M2" s="53" t="s">
        <v>423</v>
      </c>
      <c r="N2" s="53" t="s">
        <v>427</v>
      </c>
      <c r="O2" s="53" t="s">
        <v>441</v>
      </c>
      <c r="P2" s="53" t="s">
        <v>448</v>
      </c>
      <c r="Q2" s="53" t="s">
        <v>454</v>
      </c>
      <c r="R2" s="54" t="s">
        <v>464</v>
      </c>
      <c r="S2" s="54" t="s">
        <v>475</v>
      </c>
      <c r="T2" s="57" t="s">
        <v>468</v>
      </c>
      <c r="U2" s="57" t="s">
        <v>496</v>
      </c>
      <c r="V2" s="57" t="s">
        <v>501</v>
      </c>
      <c r="W2" s="84"/>
      <c r="X2" s="45" t="s">
        <v>315</v>
      </c>
      <c r="Y2" s="45" t="s">
        <v>318</v>
      </c>
      <c r="Z2" s="94" t="s">
        <v>318</v>
      </c>
      <c r="AA2" s="95" t="s">
        <v>318</v>
      </c>
      <c r="AB2" s="95" t="s">
        <v>371</v>
      </c>
      <c r="AC2" s="44" t="s">
        <v>362</v>
      </c>
      <c r="AD2" s="49" t="s">
        <v>380</v>
      </c>
      <c r="AE2" s="45" t="s">
        <v>325</v>
      </c>
      <c r="AF2" s="37" t="s">
        <v>81</v>
      </c>
      <c r="AG2" s="35" t="s">
        <v>287</v>
      </c>
      <c r="AH2" s="12" t="s">
        <v>289</v>
      </c>
      <c r="AI2" s="12" t="s">
        <v>291</v>
      </c>
      <c r="AJ2" s="12" t="s">
        <v>303</v>
      </c>
      <c r="AK2" s="12" t="s">
        <v>295</v>
      </c>
      <c r="AL2" s="12" t="s">
        <v>297</v>
      </c>
      <c r="AM2" s="38" t="s">
        <v>299</v>
      </c>
      <c r="AN2" s="2" t="s">
        <v>178</v>
      </c>
      <c r="AO2" s="198" t="s">
        <v>743</v>
      </c>
      <c r="AP2" s="198" t="s">
        <v>745</v>
      </c>
      <c r="AQ2" s="198" t="s">
        <v>214</v>
      </c>
      <c r="AR2" s="198" t="s">
        <v>747</v>
      </c>
      <c r="AS2" s="198" t="s">
        <v>228</v>
      </c>
      <c r="AT2" s="198" t="s">
        <v>751</v>
      </c>
      <c r="AU2" s="198" t="s">
        <v>752</v>
      </c>
      <c r="AV2" s="198" t="s">
        <v>242</v>
      </c>
      <c r="AW2" s="198" t="s">
        <v>770</v>
      </c>
      <c r="AX2" s="198" t="s">
        <v>771</v>
      </c>
      <c r="AY2" s="198" t="s">
        <v>265</v>
      </c>
      <c r="AZ2" s="198" t="s">
        <v>777</v>
      </c>
      <c r="BA2" s="198" t="s">
        <v>276</v>
      </c>
      <c r="BB2" s="198" t="s">
        <v>278</v>
      </c>
      <c r="BD2" t="s">
        <v>797</v>
      </c>
      <c r="BE2">
        <v>2</v>
      </c>
      <c r="BF2">
        <v>2</v>
      </c>
      <c r="BH2" t="s">
        <v>805</v>
      </c>
      <c r="BI2" t="s">
        <v>201</v>
      </c>
      <c r="BJ2" t="s">
        <v>152</v>
      </c>
      <c r="BL2" t="s">
        <v>846</v>
      </c>
      <c r="BM2" s="137" t="s">
        <v>862</v>
      </c>
      <c r="BO2" t="s">
        <v>914</v>
      </c>
    </row>
    <row r="3" spans="1:72" ht="50.1" customHeight="1" thickBot="1">
      <c r="A3" s="24" t="s">
        <v>188</v>
      </c>
      <c r="B3" s="6" t="s">
        <v>73</v>
      </c>
      <c r="C3" s="11" t="s">
        <v>730</v>
      </c>
      <c r="D3" s="11" t="s">
        <v>71</v>
      </c>
      <c r="E3" s="11" t="s">
        <v>169</v>
      </c>
      <c r="F3" s="11" t="s">
        <v>201</v>
      </c>
      <c r="G3" s="12">
        <v>2</v>
      </c>
      <c r="H3" s="84" t="s">
        <v>205</v>
      </c>
      <c r="I3" s="84" t="s">
        <v>723</v>
      </c>
      <c r="J3" s="85" t="s">
        <v>407</v>
      </c>
      <c r="K3" s="85" t="s">
        <v>414</v>
      </c>
      <c r="L3" s="51" t="s">
        <v>420</v>
      </c>
      <c r="M3" s="51" t="s">
        <v>424</v>
      </c>
      <c r="N3" s="51" t="s">
        <v>428</v>
      </c>
      <c r="O3" s="51" t="s">
        <v>442</v>
      </c>
      <c r="P3" s="51" t="s">
        <v>449</v>
      </c>
      <c r="Q3" s="51" t="s">
        <v>455</v>
      </c>
      <c r="R3" s="54" t="s">
        <v>466</v>
      </c>
      <c r="S3" s="54" t="s">
        <v>477</v>
      </c>
      <c r="T3" s="57" t="s">
        <v>485</v>
      </c>
      <c r="U3" s="57" t="s">
        <v>498</v>
      </c>
      <c r="V3" s="57" t="s">
        <v>483</v>
      </c>
      <c r="W3" s="84"/>
      <c r="X3" s="45" t="s">
        <v>318</v>
      </c>
      <c r="Y3" s="45" t="s">
        <v>328</v>
      </c>
      <c r="Z3" s="94" t="s">
        <v>373</v>
      </c>
      <c r="AA3" s="95" t="s">
        <v>328</v>
      </c>
      <c r="AB3" s="95" t="s">
        <v>372</v>
      </c>
      <c r="AC3" s="45" t="s">
        <v>369</v>
      </c>
      <c r="AD3" s="49" t="s">
        <v>389</v>
      </c>
      <c r="AE3" s="45" t="s">
        <v>328</v>
      </c>
      <c r="AF3" s="37" t="s">
        <v>82</v>
      </c>
      <c r="AG3" s="35" t="s">
        <v>288</v>
      </c>
      <c r="AH3" s="12" t="s">
        <v>290</v>
      </c>
      <c r="AI3" s="12" t="s">
        <v>292</v>
      </c>
      <c r="AJ3" s="12" t="s">
        <v>302</v>
      </c>
      <c r="AK3" s="12" t="s">
        <v>296</v>
      </c>
      <c r="AL3" s="12" t="s">
        <v>298</v>
      </c>
      <c r="AM3" s="38" t="s">
        <v>300</v>
      </c>
      <c r="AN3" s="2" t="s">
        <v>179</v>
      </c>
      <c r="AO3" s="199" t="s">
        <v>744</v>
      </c>
      <c r="AP3" s="196" t="s">
        <v>208</v>
      </c>
      <c r="AQ3" s="196" t="s">
        <v>215</v>
      </c>
      <c r="AR3" s="196" t="s">
        <v>219</v>
      </c>
      <c r="AS3" s="196" t="s">
        <v>748</v>
      </c>
      <c r="AT3" s="199" t="s">
        <v>239</v>
      </c>
      <c r="AU3" s="196" t="s">
        <v>753</v>
      </c>
      <c r="AV3" s="196" t="s">
        <v>243</v>
      </c>
      <c r="AW3" s="196" t="s">
        <v>252</v>
      </c>
      <c r="AX3" s="196" t="s">
        <v>772</v>
      </c>
      <c r="AY3" s="196" t="s">
        <v>266</v>
      </c>
      <c r="AZ3" s="196" t="s">
        <v>270</v>
      </c>
      <c r="BA3" s="196" t="s">
        <v>277</v>
      </c>
      <c r="BB3" s="196" t="s">
        <v>279</v>
      </c>
      <c r="BD3" t="s">
        <v>798</v>
      </c>
      <c r="BE3">
        <v>2</v>
      </c>
      <c r="BF3">
        <v>1</v>
      </c>
      <c r="BH3" t="s">
        <v>806</v>
      </c>
      <c r="BI3" t="s">
        <v>804</v>
      </c>
      <c r="BJ3" t="s">
        <v>23</v>
      </c>
      <c r="BL3" t="s">
        <v>844</v>
      </c>
      <c r="BM3" s="137" t="s">
        <v>854</v>
      </c>
    </row>
    <row r="4" spans="1:72" ht="50.1" customHeight="1" thickBot="1">
      <c r="A4" s="24" t="s">
        <v>189</v>
      </c>
      <c r="B4" s="6" t="s">
        <v>74</v>
      </c>
      <c r="C4" s="11" t="s">
        <v>69</v>
      </c>
      <c r="D4" s="11" t="s">
        <v>26</v>
      </c>
      <c r="E4" s="11" t="s">
        <v>170</v>
      </c>
      <c r="F4" s="11"/>
      <c r="G4" s="12">
        <v>3</v>
      </c>
      <c r="H4" s="84" t="s">
        <v>203</v>
      </c>
      <c r="I4" s="84" t="s">
        <v>724</v>
      </c>
      <c r="J4" s="85" t="s">
        <v>408</v>
      </c>
      <c r="K4" s="85" t="s">
        <v>415</v>
      </c>
      <c r="L4" s="52" t="s">
        <v>421</v>
      </c>
      <c r="M4" s="52" t="s">
        <v>425</v>
      </c>
      <c r="N4" s="51" t="s">
        <v>429</v>
      </c>
      <c r="O4" s="51" t="s">
        <v>443</v>
      </c>
      <c r="P4" s="51" t="s">
        <v>450</v>
      </c>
      <c r="Q4" s="51" t="s">
        <v>456</v>
      </c>
      <c r="R4" s="54" t="s">
        <v>468</v>
      </c>
      <c r="S4" s="54" t="s">
        <v>479</v>
      </c>
      <c r="T4" s="57" t="s">
        <v>487</v>
      </c>
      <c r="U4" s="82"/>
      <c r="V4" s="82"/>
      <c r="W4" s="82"/>
      <c r="X4" s="45" t="s">
        <v>357</v>
      </c>
      <c r="Y4" s="45" t="s">
        <v>380</v>
      </c>
      <c r="Z4" s="94" t="s">
        <v>380</v>
      </c>
      <c r="AA4" s="95" t="s">
        <v>380</v>
      </c>
      <c r="AB4" s="95" t="s">
        <v>373</v>
      </c>
      <c r="AC4" s="45" t="s">
        <v>365</v>
      </c>
      <c r="AD4" s="49" t="s">
        <v>392</v>
      </c>
      <c r="AE4" s="45" t="s">
        <v>344</v>
      </c>
      <c r="AF4" s="37" t="s">
        <v>83</v>
      </c>
      <c r="AG4" s="15"/>
      <c r="AH4" s="25"/>
      <c r="AI4" s="25"/>
      <c r="AJ4" s="13" t="s">
        <v>293</v>
      </c>
      <c r="AK4" s="25"/>
      <c r="AL4" s="25"/>
      <c r="AM4" s="12" t="s">
        <v>301</v>
      </c>
      <c r="AN4" s="2" t="s">
        <v>180</v>
      </c>
      <c r="AO4" s="70"/>
      <c r="AP4" s="196" t="s">
        <v>209</v>
      </c>
      <c r="AQ4" s="196" t="s">
        <v>216</v>
      </c>
      <c r="AR4" s="196" t="s">
        <v>220</v>
      </c>
      <c r="AS4" s="196" t="s">
        <v>229</v>
      </c>
      <c r="AT4" s="70"/>
      <c r="AU4" s="196" t="s">
        <v>754</v>
      </c>
      <c r="AV4" s="196" t="s">
        <v>244</v>
      </c>
      <c r="AW4" s="196" t="s">
        <v>253</v>
      </c>
      <c r="AX4" s="196" t="s">
        <v>258</v>
      </c>
      <c r="AY4" s="196" t="s">
        <v>267</v>
      </c>
      <c r="AZ4" s="196" t="s">
        <v>271</v>
      </c>
      <c r="BA4" s="196" t="s">
        <v>778</v>
      </c>
      <c r="BB4" s="196" t="s">
        <v>280</v>
      </c>
      <c r="BD4" t="s">
        <v>799</v>
      </c>
      <c r="BE4">
        <v>2</v>
      </c>
      <c r="BF4">
        <v>0</v>
      </c>
      <c r="BH4" t="s">
        <v>807</v>
      </c>
      <c r="BI4" t="s">
        <v>804</v>
      </c>
      <c r="BJ4" t="s">
        <v>153</v>
      </c>
      <c r="BL4" t="s">
        <v>848</v>
      </c>
      <c r="BM4" s="139" t="s">
        <v>851</v>
      </c>
    </row>
    <row r="5" spans="1:72" ht="50.1" customHeight="1" thickBot="1">
      <c r="A5" s="24" t="s">
        <v>190</v>
      </c>
      <c r="B5" s="6" t="s">
        <v>75</v>
      </c>
      <c r="C5" s="11" t="s">
        <v>731</v>
      </c>
      <c r="D5" s="11" t="s">
        <v>67</v>
      </c>
      <c r="E5" s="11" t="s">
        <v>171</v>
      </c>
      <c r="F5" s="11"/>
      <c r="G5" s="12">
        <v>4</v>
      </c>
      <c r="H5" s="84" t="s">
        <v>206</v>
      </c>
      <c r="I5" s="84" t="s">
        <v>725</v>
      </c>
      <c r="J5" s="85" t="s">
        <v>409</v>
      </c>
      <c r="K5" s="85" t="s">
        <v>416</v>
      </c>
      <c r="L5" s="82"/>
      <c r="M5" s="82"/>
      <c r="N5" s="51" t="s">
        <v>430</v>
      </c>
      <c r="O5" s="51" t="s">
        <v>444</v>
      </c>
      <c r="P5" s="51" t="s">
        <v>451</v>
      </c>
      <c r="Q5" s="51" t="s">
        <v>457</v>
      </c>
      <c r="R5" s="54" t="s">
        <v>470</v>
      </c>
      <c r="S5" s="56" t="s">
        <v>481</v>
      </c>
      <c r="T5" s="58" t="s">
        <v>489</v>
      </c>
      <c r="U5" s="82"/>
      <c r="V5" s="82"/>
      <c r="W5" s="82"/>
      <c r="X5" s="45" t="s">
        <v>356</v>
      </c>
      <c r="Y5" s="45" t="s">
        <v>389</v>
      </c>
      <c r="Z5" s="94" t="s">
        <v>389</v>
      </c>
      <c r="AA5" s="95" t="s">
        <v>389</v>
      </c>
      <c r="AB5" s="95" t="s">
        <v>374</v>
      </c>
      <c r="AC5" s="45" t="s">
        <v>363</v>
      </c>
      <c r="AD5" s="49" t="s">
        <v>385</v>
      </c>
      <c r="AE5" s="45" t="s">
        <v>346</v>
      </c>
      <c r="AF5" s="8" t="s">
        <v>84</v>
      </c>
      <c r="AN5" s="2" t="s">
        <v>952</v>
      </c>
      <c r="AO5" s="70"/>
      <c r="AP5" s="196" t="s">
        <v>210</v>
      </c>
      <c r="AQ5" s="196" t="s">
        <v>746</v>
      </c>
      <c r="AR5" s="196" t="s">
        <v>221</v>
      </c>
      <c r="AS5" s="196" t="s">
        <v>230</v>
      </c>
      <c r="AT5" s="70"/>
      <c r="AU5" s="196" t="s">
        <v>240</v>
      </c>
      <c r="AV5" s="196" t="s">
        <v>766</v>
      </c>
      <c r="AW5" s="196" t="s">
        <v>254</v>
      </c>
      <c r="AX5" s="196" t="s">
        <v>259</v>
      </c>
      <c r="AY5" s="196" t="s">
        <v>268</v>
      </c>
      <c r="AZ5" s="196" t="s">
        <v>272</v>
      </c>
      <c r="BA5" s="199" t="s">
        <v>779</v>
      </c>
      <c r="BB5" s="196" t="s">
        <v>281</v>
      </c>
      <c r="BD5" t="s">
        <v>800</v>
      </c>
      <c r="BE5">
        <v>0</v>
      </c>
      <c r="BF5">
        <v>2</v>
      </c>
      <c r="BH5" t="s">
        <v>808</v>
      </c>
      <c r="BI5" t="s">
        <v>804</v>
      </c>
      <c r="BJ5" t="s">
        <v>23</v>
      </c>
      <c r="BL5" t="s">
        <v>842</v>
      </c>
      <c r="BM5" s="137" t="s">
        <v>863</v>
      </c>
    </row>
    <row r="6" spans="1:72" ht="50.1" customHeight="1" thickBot="1">
      <c r="A6" s="24" t="s">
        <v>191</v>
      </c>
      <c r="B6" s="6" t="s">
        <v>76</v>
      </c>
      <c r="C6" s="11" t="s">
        <v>70</v>
      </c>
      <c r="D6" s="11" t="s">
        <v>167</v>
      </c>
      <c r="E6" s="11" t="s">
        <v>172</v>
      </c>
      <c r="F6" s="11"/>
      <c r="G6" s="12">
        <v>5</v>
      </c>
      <c r="H6" s="24"/>
      <c r="I6" s="24" t="s">
        <v>726</v>
      </c>
      <c r="J6" s="85" t="s">
        <v>410</v>
      </c>
      <c r="K6" s="85" t="s">
        <v>417</v>
      </c>
      <c r="N6" s="51" t="s">
        <v>431</v>
      </c>
      <c r="O6" s="51" t="s">
        <v>445</v>
      </c>
      <c r="P6" s="52" t="s">
        <v>452</v>
      </c>
      <c r="Q6" s="52" t="s">
        <v>458</v>
      </c>
      <c r="R6" s="54" t="s">
        <v>472</v>
      </c>
      <c r="T6" s="58" t="s">
        <v>491</v>
      </c>
      <c r="X6" s="45" t="s">
        <v>351</v>
      </c>
      <c r="Y6" s="45" t="s">
        <v>392</v>
      </c>
      <c r="Z6" s="96" t="s">
        <v>392</v>
      </c>
      <c r="AA6" s="95" t="s">
        <v>392</v>
      </c>
      <c r="AB6" s="95" t="s">
        <v>375</v>
      </c>
      <c r="AC6" s="45" t="s">
        <v>364</v>
      </c>
      <c r="AD6" s="49" t="s">
        <v>399</v>
      </c>
      <c r="AE6" s="45" t="s">
        <v>330</v>
      </c>
      <c r="AF6" s="8" t="s">
        <v>85</v>
      </c>
      <c r="AN6" s="2" t="s">
        <v>181</v>
      </c>
      <c r="AO6" s="70"/>
      <c r="AP6" s="196" t="s">
        <v>211</v>
      </c>
      <c r="AQ6" s="196" t="s">
        <v>217</v>
      </c>
      <c r="AR6" s="196" t="s">
        <v>222</v>
      </c>
      <c r="AS6" s="196" t="s">
        <v>231</v>
      </c>
      <c r="AT6" s="70"/>
      <c r="AU6" s="196" t="s">
        <v>755</v>
      </c>
      <c r="AV6" s="196" t="s">
        <v>245</v>
      </c>
      <c r="AW6" s="196" t="s">
        <v>255</v>
      </c>
      <c r="AX6" s="196" t="s">
        <v>260</v>
      </c>
      <c r="AY6" s="199" t="s">
        <v>269</v>
      </c>
      <c r="AZ6" s="196" t="s">
        <v>273</v>
      </c>
      <c r="BA6" s="70"/>
      <c r="BB6" s="196" t="s">
        <v>282</v>
      </c>
      <c r="BD6" t="s">
        <v>801</v>
      </c>
      <c r="BE6">
        <v>1</v>
      </c>
      <c r="BF6">
        <v>1</v>
      </c>
      <c r="BH6" t="s">
        <v>809</v>
      </c>
      <c r="BI6" t="s">
        <v>804</v>
      </c>
      <c r="BJ6" t="s">
        <v>23</v>
      </c>
      <c r="BL6" t="s">
        <v>845</v>
      </c>
      <c r="BM6" s="139" t="s">
        <v>853</v>
      </c>
    </row>
    <row r="7" spans="1:72" ht="114.75" customHeight="1" thickBot="1">
      <c r="A7" s="24" t="s">
        <v>192</v>
      </c>
      <c r="B7" s="6" t="s">
        <v>77</v>
      </c>
      <c r="C7" s="34" t="s">
        <v>732</v>
      </c>
      <c r="D7" s="6" t="s">
        <v>144</v>
      </c>
      <c r="E7" s="11" t="s">
        <v>173</v>
      </c>
      <c r="F7" s="32"/>
      <c r="I7" s="24" t="s">
        <v>727</v>
      </c>
      <c r="J7" s="85" t="s">
        <v>411</v>
      </c>
      <c r="N7" s="51" t="s">
        <v>432</v>
      </c>
      <c r="O7" s="52" t="s">
        <v>446</v>
      </c>
      <c r="T7" s="57" t="s">
        <v>493</v>
      </c>
      <c r="X7" s="46" t="s">
        <v>321</v>
      </c>
      <c r="Y7" s="45" t="s">
        <v>385</v>
      </c>
      <c r="Z7" s="45" t="s">
        <v>385</v>
      </c>
      <c r="AA7" s="45" t="s">
        <v>385</v>
      </c>
      <c r="AB7" s="45"/>
      <c r="AC7" s="45" t="s">
        <v>367</v>
      </c>
      <c r="AD7" s="49" t="s">
        <v>379</v>
      </c>
      <c r="AE7" s="45" t="s">
        <v>332</v>
      </c>
      <c r="AF7" s="8" t="s">
        <v>86</v>
      </c>
      <c r="AN7" s="2" t="s">
        <v>953</v>
      </c>
      <c r="AO7" s="70"/>
      <c r="AP7" s="196" t="s">
        <v>212</v>
      </c>
      <c r="AQ7" s="199" t="s">
        <v>218</v>
      </c>
      <c r="AR7" s="196" t="s">
        <v>223</v>
      </c>
      <c r="AS7" s="196" t="s">
        <v>232</v>
      </c>
      <c r="AT7" s="70"/>
      <c r="AU7" s="196" t="s">
        <v>756</v>
      </c>
      <c r="AV7" s="196" t="s">
        <v>246</v>
      </c>
      <c r="AW7" s="197" t="s">
        <v>256</v>
      </c>
      <c r="AX7" s="196" t="s">
        <v>773</v>
      </c>
      <c r="AY7" s="70"/>
      <c r="AZ7" s="196" t="s">
        <v>274</v>
      </c>
      <c r="BA7" s="70"/>
      <c r="BB7" s="196" t="s">
        <v>283</v>
      </c>
      <c r="BD7" t="s">
        <v>802</v>
      </c>
      <c r="BE7">
        <v>1</v>
      </c>
      <c r="BF7">
        <v>0</v>
      </c>
      <c r="BH7" t="s">
        <v>810</v>
      </c>
      <c r="BI7" t="s">
        <v>804</v>
      </c>
      <c r="BJ7" t="s">
        <v>153</v>
      </c>
      <c r="BL7" t="s">
        <v>843</v>
      </c>
      <c r="BM7" s="139" t="s">
        <v>857</v>
      </c>
    </row>
    <row r="8" spans="1:72" ht="50.1" customHeight="1" thickBot="1">
      <c r="A8" s="24" t="s">
        <v>193</v>
      </c>
      <c r="B8" s="6" t="s">
        <v>78</v>
      </c>
      <c r="C8" s="6" t="s">
        <v>143</v>
      </c>
      <c r="E8" s="11" t="s">
        <v>174</v>
      </c>
      <c r="F8" s="32"/>
      <c r="I8" s="24" t="s">
        <v>728</v>
      </c>
      <c r="N8" s="51" t="s">
        <v>433</v>
      </c>
      <c r="X8" s="45" t="s">
        <v>354</v>
      </c>
      <c r="Y8" s="45" t="s">
        <v>399</v>
      </c>
      <c r="Z8" s="45" t="s">
        <v>399</v>
      </c>
      <c r="AA8" s="45" t="s">
        <v>399</v>
      </c>
      <c r="AB8" s="45"/>
      <c r="AC8" s="45" t="s">
        <v>366</v>
      </c>
      <c r="AD8" s="49" t="s">
        <v>383</v>
      </c>
      <c r="AE8" s="45" t="s">
        <v>347</v>
      </c>
      <c r="AF8" s="8" t="s">
        <v>87</v>
      </c>
      <c r="AN8" s="2" t="s">
        <v>954</v>
      </c>
      <c r="AO8" s="70"/>
      <c r="AP8" s="199" t="s">
        <v>213</v>
      </c>
      <c r="AQ8" s="70"/>
      <c r="AR8" s="196" t="s">
        <v>224</v>
      </c>
      <c r="AS8" s="196" t="s">
        <v>233</v>
      </c>
      <c r="AT8" s="70"/>
      <c r="AU8" s="196" t="s">
        <v>757</v>
      </c>
      <c r="AV8" s="196" t="s">
        <v>247</v>
      </c>
      <c r="AW8" s="199" t="s">
        <v>257</v>
      </c>
      <c r="AX8" s="196" t="s">
        <v>774</v>
      </c>
      <c r="AY8" s="70"/>
      <c r="AZ8" s="199" t="s">
        <v>275</v>
      </c>
      <c r="BA8" s="70"/>
      <c r="BB8" s="196" t="s">
        <v>284</v>
      </c>
      <c r="BD8" t="s">
        <v>835</v>
      </c>
      <c r="BE8">
        <v>1</v>
      </c>
      <c r="BF8">
        <v>0</v>
      </c>
      <c r="BH8" t="s">
        <v>811</v>
      </c>
      <c r="BI8" t="s">
        <v>804</v>
      </c>
      <c r="BJ8" t="s">
        <v>153</v>
      </c>
      <c r="BL8" t="s">
        <v>847</v>
      </c>
      <c r="BM8" s="139" t="s">
        <v>850</v>
      </c>
    </row>
    <row r="9" spans="1:72" ht="50.1" customHeight="1" thickBot="1">
      <c r="A9" s="24" t="s">
        <v>194</v>
      </c>
      <c r="B9" s="6" t="s">
        <v>79</v>
      </c>
      <c r="C9" s="27"/>
      <c r="D9" s="26"/>
      <c r="E9" s="26"/>
      <c r="F9" s="29"/>
      <c r="I9" s="24"/>
      <c r="N9" s="51" t="s">
        <v>434</v>
      </c>
      <c r="X9" s="45" t="s">
        <v>360</v>
      </c>
      <c r="Y9" s="45" t="s">
        <v>344</v>
      </c>
      <c r="Z9" s="47" t="s">
        <v>379</v>
      </c>
      <c r="AA9" s="45" t="s">
        <v>344</v>
      </c>
      <c r="AB9" s="45"/>
      <c r="AC9" s="45" t="s">
        <v>368</v>
      </c>
      <c r="AD9" s="49" t="s">
        <v>398</v>
      </c>
      <c r="AE9" s="45" t="s">
        <v>327</v>
      </c>
      <c r="AF9" s="8" t="s">
        <v>88</v>
      </c>
      <c r="AO9" s="70"/>
      <c r="AP9" s="70"/>
      <c r="AQ9" s="70"/>
      <c r="AR9" s="196" t="s">
        <v>225</v>
      </c>
      <c r="AS9" s="196" t="s">
        <v>234</v>
      </c>
      <c r="AT9" s="70"/>
      <c r="AU9" s="196" t="s">
        <v>241</v>
      </c>
      <c r="AV9" s="196" t="s">
        <v>248</v>
      </c>
      <c r="AW9" s="70"/>
      <c r="AX9" s="196" t="s">
        <v>261</v>
      </c>
      <c r="AY9" s="70"/>
      <c r="AZ9" s="70"/>
      <c r="BA9" s="70"/>
      <c r="BB9" s="199" t="s">
        <v>285</v>
      </c>
      <c r="BD9" t="s">
        <v>803</v>
      </c>
      <c r="BE9">
        <v>0</v>
      </c>
      <c r="BF9">
        <v>1</v>
      </c>
      <c r="BH9" t="s">
        <v>812</v>
      </c>
      <c r="BI9" t="s">
        <v>804</v>
      </c>
      <c r="BJ9" t="s">
        <v>153</v>
      </c>
      <c r="BL9" t="s">
        <v>841</v>
      </c>
      <c r="BM9" s="139" t="s">
        <v>860</v>
      </c>
    </row>
    <row r="10" spans="1:72" ht="50.1" customHeight="1" thickBot="1">
      <c r="A10" s="24" t="s">
        <v>195</v>
      </c>
      <c r="B10" s="28" t="s">
        <v>304</v>
      </c>
      <c r="C10" s="29"/>
      <c r="D10" s="29"/>
      <c r="E10" s="29"/>
      <c r="F10" s="29"/>
      <c r="G10" s="30"/>
      <c r="I10" s="24"/>
      <c r="N10" s="51" t="s">
        <v>435</v>
      </c>
      <c r="X10" s="45" t="s">
        <v>320</v>
      </c>
      <c r="Y10" s="45" t="s">
        <v>379</v>
      </c>
      <c r="Z10" s="48" t="s">
        <v>379</v>
      </c>
      <c r="AA10" s="45" t="s">
        <v>379</v>
      </c>
      <c r="AB10" s="92"/>
      <c r="AD10" s="49" t="s">
        <v>400</v>
      </c>
      <c r="AE10" s="45" t="s">
        <v>326</v>
      </c>
      <c r="AF10" s="9" t="s">
        <v>90</v>
      </c>
      <c r="AO10" s="70"/>
      <c r="AP10" s="70"/>
      <c r="AQ10" s="70"/>
      <c r="AR10" s="196" t="s">
        <v>226</v>
      </c>
      <c r="AS10" s="196" t="s">
        <v>235</v>
      </c>
      <c r="AT10" s="70"/>
      <c r="AU10" s="196" t="s">
        <v>758</v>
      </c>
      <c r="AV10" s="196" t="s">
        <v>249</v>
      </c>
      <c r="AW10" s="70"/>
      <c r="AX10" s="196" t="s">
        <v>262</v>
      </c>
      <c r="AY10" s="70"/>
      <c r="AZ10" s="70"/>
      <c r="BA10" s="70"/>
      <c r="BB10" s="70"/>
      <c r="BH10" t="s">
        <v>813</v>
      </c>
      <c r="BI10" t="s">
        <v>804</v>
      </c>
      <c r="BJ10" t="s">
        <v>153</v>
      </c>
      <c r="BM10" s="139" t="s">
        <v>858</v>
      </c>
    </row>
    <row r="11" spans="1:72" ht="50.1" customHeight="1" thickBot="1">
      <c r="A11" s="24" t="s">
        <v>196</v>
      </c>
      <c r="C11" s="29"/>
      <c r="D11" s="29"/>
      <c r="E11" s="29"/>
      <c r="F11" s="29"/>
      <c r="G11" s="30"/>
      <c r="I11" s="24"/>
      <c r="N11" s="51" t="s">
        <v>436</v>
      </c>
      <c r="X11" s="44" t="s">
        <v>319</v>
      </c>
      <c r="Y11" s="45" t="s">
        <v>379</v>
      </c>
      <c r="Z11" s="49" t="s">
        <v>383</v>
      </c>
      <c r="AA11" s="45" t="s">
        <v>379</v>
      </c>
      <c r="AB11" s="92"/>
      <c r="AD11" s="49" t="s">
        <v>381</v>
      </c>
      <c r="AE11" s="45" t="s">
        <v>339</v>
      </c>
      <c r="AF11" s="8" t="s">
        <v>91</v>
      </c>
      <c r="AO11" s="70"/>
      <c r="AP11" s="70"/>
      <c r="AQ11" s="70"/>
      <c r="AR11" s="199" t="s">
        <v>227</v>
      </c>
      <c r="AS11" s="196" t="s">
        <v>236</v>
      </c>
      <c r="AT11" s="70"/>
      <c r="AU11" s="196" t="s">
        <v>759</v>
      </c>
      <c r="AV11" s="196" t="s">
        <v>250</v>
      </c>
      <c r="AW11" s="70"/>
      <c r="AX11" s="196" t="s">
        <v>263</v>
      </c>
      <c r="AY11" s="70"/>
      <c r="AZ11" s="70"/>
      <c r="BA11" s="70"/>
      <c r="BB11" s="70"/>
      <c r="BM11" s="139" t="s">
        <v>861</v>
      </c>
    </row>
    <row r="12" spans="1:72" ht="50.1" customHeight="1" thickBot="1">
      <c r="A12" s="24" t="s">
        <v>197</v>
      </c>
      <c r="B12" s="31"/>
      <c r="C12" s="31"/>
      <c r="D12" s="31"/>
      <c r="E12" s="31"/>
      <c r="F12" s="31"/>
      <c r="G12" s="30"/>
      <c r="I12" s="24"/>
      <c r="N12" s="51" t="s">
        <v>437</v>
      </c>
      <c r="X12" s="45" t="s">
        <v>359</v>
      </c>
      <c r="Y12" s="45" t="s">
        <v>346</v>
      </c>
      <c r="Z12" s="49" t="s">
        <v>398</v>
      </c>
      <c r="AA12" s="45" t="s">
        <v>346</v>
      </c>
      <c r="AB12" s="92"/>
      <c r="AD12" s="49" t="s">
        <v>393</v>
      </c>
      <c r="AE12" s="45" t="s">
        <v>333</v>
      </c>
      <c r="AF12" s="8" t="s">
        <v>92</v>
      </c>
      <c r="AO12" s="70"/>
      <c r="AP12" s="70"/>
      <c r="AQ12" s="70"/>
      <c r="AR12" s="70"/>
      <c r="AS12" s="196" t="s">
        <v>749</v>
      </c>
      <c r="AT12" s="70"/>
      <c r="AU12" s="196" t="s">
        <v>760</v>
      </c>
      <c r="AV12" s="196" t="s">
        <v>767</v>
      </c>
      <c r="AW12" s="70"/>
      <c r="AX12" s="196" t="s">
        <v>775</v>
      </c>
      <c r="AY12" s="70"/>
      <c r="AZ12" s="70"/>
      <c r="BA12" s="70"/>
      <c r="BB12" s="70"/>
      <c r="BM12" s="139" t="s">
        <v>856</v>
      </c>
    </row>
    <row r="13" spans="1:72" ht="50.1" customHeight="1" thickBot="1">
      <c r="I13" s="24"/>
      <c r="N13" s="51" t="s">
        <v>438</v>
      </c>
      <c r="X13" s="45" t="s">
        <v>352</v>
      </c>
      <c r="Y13" s="45" t="s">
        <v>383</v>
      </c>
      <c r="Z13" s="49" t="s">
        <v>400</v>
      </c>
      <c r="AA13" s="45" t="s">
        <v>383</v>
      </c>
      <c r="AB13" s="92"/>
      <c r="AD13" s="49" t="s">
        <v>394</v>
      </c>
      <c r="AE13" s="45" t="s">
        <v>335</v>
      </c>
      <c r="AF13" s="8" t="s">
        <v>93</v>
      </c>
      <c r="AO13" s="70"/>
      <c r="AP13" s="70"/>
      <c r="AQ13" s="70"/>
      <c r="AR13" s="70"/>
      <c r="AS13" s="196" t="s">
        <v>750</v>
      </c>
      <c r="AT13" s="70"/>
      <c r="AU13" s="196" t="s">
        <v>761</v>
      </c>
      <c r="AV13" s="196" t="s">
        <v>768</v>
      </c>
      <c r="AW13" s="70"/>
      <c r="AX13" s="196" t="s">
        <v>264</v>
      </c>
      <c r="AY13" s="70"/>
      <c r="AZ13" s="70"/>
      <c r="BA13" s="70"/>
      <c r="BB13" s="70"/>
      <c r="BM13" s="139" t="s">
        <v>859</v>
      </c>
    </row>
    <row r="14" spans="1:72" ht="50.1" customHeight="1" thickBot="1">
      <c r="I14" s="24"/>
      <c r="N14" s="52" t="s">
        <v>439</v>
      </c>
      <c r="X14" s="45" t="s">
        <v>355</v>
      </c>
      <c r="Y14" s="45" t="s">
        <v>330</v>
      </c>
      <c r="Z14" s="49" t="s">
        <v>381</v>
      </c>
      <c r="AA14" s="45" t="s">
        <v>330</v>
      </c>
      <c r="AB14" s="92"/>
      <c r="AD14" s="49" t="s">
        <v>391</v>
      </c>
      <c r="AE14" s="45" t="s">
        <v>345</v>
      </c>
      <c r="AF14" s="8" t="s">
        <v>94</v>
      </c>
      <c r="AO14" s="70"/>
      <c r="AP14" s="70"/>
      <c r="AQ14" s="70"/>
      <c r="AR14" s="70"/>
      <c r="AS14" s="196" t="s">
        <v>237</v>
      </c>
      <c r="AT14" s="70"/>
      <c r="AU14" s="196" t="s">
        <v>762</v>
      </c>
      <c r="AV14" s="196" t="s">
        <v>769</v>
      </c>
      <c r="AW14" s="70"/>
      <c r="AX14" s="199" t="s">
        <v>776</v>
      </c>
      <c r="AY14" s="70"/>
      <c r="AZ14" s="70"/>
      <c r="BA14" s="70"/>
      <c r="BB14" s="70"/>
      <c r="BM14" s="139" t="s">
        <v>855</v>
      </c>
    </row>
    <row r="15" spans="1:72" ht="50.1" customHeight="1" thickBot="1">
      <c r="X15" s="45" t="s">
        <v>316</v>
      </c>
      <c r="Y15" s="45" t="s">
        <v>398</v>
      </c>
      <c r="Z15" s="49" t="s">
        <v>393</v>
      </c>
      <c r="AA15" s="45" t="s">
        <v>398</v>
      </c>
      <c r="AB15" s="92"/>
      <c r="AD15" s="49" t="s">
        <v>390</v>
      </c>
      <c r="AE15" s="45" t="s">
        <v>336</v>
      </c>
      <c r="AF15" s="8" t="s">
        <v>95</v>
      </c>
      <c r="AO15" s="70"/>
      <c r="AP15" s="70"/>
      <c r="AQ15" s="70"/>
      <c r="AR15" s="70"/>
      <c r="AS15" s="199" t="s">
        <v>238</v>
      </c>
      <c r="AT15" s="70"/>
      <c r="AU15" s="196" t="s">
        <v>763</v>
      </c>
      <c r="AV15" s="199" t="s">
        <v>251</v>
      </c>
      <c r="AW15" s="70"/>
      <c r="AX15" s="70"/>
      <c r="AY15" s="70"/>
      <c r="AZ15" s="70"/>
      <c r="BA15" s="70"/>
      <c r="BB15" s="70"/>
      <c r="BM15" s="139" t="s">
        <v>852</v>
      </c>
    </row>
    <row r="16" spans="1:72" ht="50.1" customHeight="1" thickBot="1">
      <c r="X16" s="46" t="s">
        <v>323</v>
      </c>
      <c r="Y16" s="45" t="s">
        <v>332</v>
      </c>
      <c r="Z16" s="49" t="s">
        <v>394</v>
      </c>
      <c r="AA16" s="45" t="s">
        <v>332</v>
      </c>
      <c r="AB16" s="92"/>
      <c r="AD16" s="49" t="s">
        <v>386</v>
      </c>
      <c r="AE16" s="45" t="s">
        <v>338</v>
      </c>
      <c r="AF16" s="8" t="s">
        <v>96</v>
      </c>
      <c r="AO16" s="70"/>
      <c r="AP16" s="70"/>
      <c r="AQ16" s="70"/>
      <c r="AR16" s="70"/>
      <c r="AS16" s="70"/>
      <c r="AT16" s="70"/>
      <c r="AU16" s="200" t="s">
        <v>764</v>
      </c>
      <c r="AV16" s="70"/>
      <c r="AW16" s="70"/>
      <c r="AX16" s="70"/>
      <c r="AY16" s="70"/>
      <c r="AZ16" s="70"/>
      <c r="BA16" s="70"/>
      <c r="BB16" s="70"/>
    </row>
    <row r="17" spans="24:54" ht="50.1" customHeight="1" thickBot="1">
      <c r="X17" s="45" t="s">
        <v>317</v>
      </c>
      <c r="Y17" s="45" t="s">
        <v>400</v>
      </c>
      <c r="Z17" s="49" t="s">
        <v>377</v>
      </c>
      <c r="AA17" s="45" t="s">
        <v>400</v>
      </c>
      <c r="AB17" s="92"/>
      <c r="AD17" s="49" t="s">
        <v>384</v>
      </c>
      <c r="AE17" s="45" t="s">
        <v>343</v>
      </c>
      <c r="AF17" s="8" t="s">
        <v>97</v>
      </c>
      <c r="AO17" s="70"/>
      <c r="AP17" s="70"/>
      <c r="AQ17" s="70"/>
      <c r="AR17" s="70"/>
      <c r="AS17" s="70"/>
      <c r="AT17" s="70"/>
      <c r="AU17" s="70"/>
      <c r="AV17" s="70"/>
      <c r="AW17" s="70"/>
      <c r="AX17" s="70"/>
      <c r="AY17" s="70"/>
      <c r="AZ17" s="70"/>
      <c r="BA17" s="70"/>
      <c r="BB17" s="70"/>
    </row>
    <row r="18" spans="24:54" ht="50.1" customHeight="1" thickBot="1">
      <c r="X18" s="46" t="s">
        <v>322</v>
      </c>
      <c r="Y18" s="45" t="s">
        <v>381</v>
      </c>
      <c r="Z18" s="49" t="s">
        <v>391</v>
      </c>
      <c r="AA18" s="45" t="s">
        <v>381</v>
      </c>
      <c r="AB18" s="92"/>
      <c r="AD18" s="49" t="s">
        <v>402</v>
      </c>
      <c r="AE18" s="45" t="s">
        <v>349</v>
      </c>
      <c r="AF18" s="8" t="s">
        <v>98</v>
      </c>
      <c r="AO18" s="70"/>
      <c r="AP18" s="70"/>
      <c r="AQ18" s="70"/>
      <c r="AR18" s="70"/>
      <c r="AS18" s="70"/>
      <c r="AT18" s="70"/>
      <c r="AU18" s="70"/>
      <c r="AV18" s="70"/>
      <c r="AW18" s="70"/>
      <c r="AX18" s="70"/>
      <c r="AY18" s="70"/>
      <c r="AZ18" s="70"/>
      <c r="BA18" s="70"/>
      <c r="BB18" s="70"/>
    </row>
    <row r="19" spans="24:54" ht="50.1" customHeight="1" thickBot="1">
      <c r="X19" s="45" t="s">
        <v>353</v>
      </c>
      <c r="Y19" s="45" t="s">
        <v>393</v>
      </c>
      <c r="Z19" s="49" t="s">
        <v>390</v>
      </c>
      <c r="AA19" s="45" t="s">
        <v>393</v>
      </c>
      <c r="AB19" s="92"/>
      <c r="AD19" s="49" t="s">
        <v>397</v>
      </c>
      <c r="AE19" s="45" t="s">
        <v>331</v>
      </c>
      <c r="AF19" s="8" t="s">
        <v>99</v>
      </c>
      <c r="AO19" s="70"/>
      <c r="AP19" s="70"/>
      <c r="AQ19" s="70"/>
      <c r="AR19" s="70"/>
      <c r="AS19" s="70"/>
      <c r="AT19" s="70"/>
      <c r="AU19" s="70"/>
      <c r="AV19" s="70"/>
      <c r="AW19" s="70"/>
      <c r="AX19" s="70"/>
      <c r="AY19" s="70"/>
      <c r="AZ19" s="70"/>
      <c r="BA19" s="70"/>
      <c r="BB19" s="70"/>
    </row>
    <row r="20" spans="24:54" ht="50.1" customHeight="1" thickBot="1">
      <c r="X20" s="47" t="s">
        <v>358</v>
      </c>
      <c r="Y20" s="45" t="s">
        <v>394</v>
      </c>
      <c r="Z20" s="49" t="s">
        <v>386</v>
      </c>
      <c r="AA20" s="45" t="s">
        <v>394</v>
      </c>
      <c r="AB20" s="92"/>
      <c r="AD20" s="49" t="s">
        <v>395</v>
      </c>
      <c r="AE20" s="45" t="s">
        <v>341</v>
      </c>
      <c r="AF20" s="8" t="s">
        <v>100</v>
      </c>
      <c r="AO20" s="70"/>
      <c r="AP20" s="70"/>
      <c r="AQ20" s="70"/>
      <c r="AR20" s="70"/>
      <c r="AS20" s="70"/>
      <c r="AT20" s="70"/>
      <c r="AU20" s="70"/>
      <c r="AV20" s="70"/>
      <c r="AW20" s="70"/>
      <c r="AX20" s="70"/>
      <c r="AY20" s="70"/>
      <c r="AZ20" s="70"/>
      <c r="BA20" s="70"/>
      <c r="BB20" s="70"/>
    </row>
    <row r="21" spans="24:54" ht="50.1" customHeight="1" thickBot="1">
      <c r="Y21" s="45" t="s">
        <v>377</v>
      </c>
      <c r="Z21" s="49" t="s">
        <v>384</v>
      </c>
      <c r="AA21" s="45" t="s">
        <v>377</v>
      </c>
      <c r="AB21" s="92"/>
      <c r="AD21" s="49" t="s">
        <v>788</v>
      </c>
      <c r="AE21" s="45" t="s">
        <v>342</v>
      </c>
      <c r="AF21" s="8" t="s">
        <v>101</v>
      </c>
    </row>
    <row r="22" spans="24:54" ht="50.1" customHeight="1" thickBot="1">
      <c r="Y22" s="45" t="s">
        <v>391</v>
      </c>
      <c r="Z22" s="49" t="s">
        <v>402</v>
      </c>
      <c r="AA22" s="45" t="s">
        <v>391</v>
      </c>
      <c r="AB22" s="92"/>
      <c r="AD22" s="49" t="s">
        <v>378</v>
      </c>
      <c r="AE22" s="45" t="s">
        <v>329</v>
      </c>
      <c r="AF22" s="8" t="s">
        <v>102</v>
      </c>
    </row>
    <row r="23" spans="24:54" ht="50.1" customHeight="1" thickBot="1">
      <c r="Y23" s="45" t="s">
        <v>390</v>
      </c>
      <c r="Z23" s="49" t="s">
        <v>397</v>
      </c>
      <c r="AA23" s="45" t="s">
        <v>390</v>
      </c>
      <c r="AB23" s="92"/>
      <c r="AD23" s="49" t="s">
        <v>396</v>
      </c>
      <c r="AE23" s="45" t="s">
        <v>337</v>
      </c>
      <c r="AF23" s="8" t="s">
        <v>103</v>
      </c>
    </row>
    <row r="24" spans="24:54" ht="50.1" customHeight="1" thickBot="1">
      <c r="Y24" s="45" t="s">
        <v>386</v>
      </c>
      <c r="Z24" s="49" t="s">
        <v>395</v>
      </c>
      <c r="AA24" s="45" t="s">
        <v>386</v>
      </c>
      <c r="AB24" s="92"/>
      <c r="AD24" s="49" t="s">
        <v>387</v>
      </c>
      <c r="AE24" s="45" t="s">
        <v>334</v>
      </c>
      <c r="AF24" s="10" t="s">
        <v>105</v>
      </c>
    </row>
    <row r="25" spans="24:54" ht="50.1" customHeight="1" thickBot="1">
      <c r="Y25" s="45" t="s">
        <v>384</v>
      </c>
      <c r="Z25" s="49" t="s">
        <v>382</v>
      </c>
      <c r="AA25" s="45" t="s">
        <v>384</v>
      </c>
      <c r="AB25" s="92"/>
      <c r="AD25" s="49" t="s">
        <v>401</v>
      </c>
      <c r="AE25" s="45" t="s">
        <v>348</v>
      </c>
    </row>
    <row r="26" spans="24:54" ht="50.1" customHeight="1" thickBot="1">
      <c r="Y26" s="45" t="s">
        <v>402</v>
      </c>
      <c r="Z26" s="49" t="s">
        <v>378</v>
      </c>
      <c r="AA26" s="45" t="s">
        <v>402</v>
      </c>
      <c r="AB26" s="92"/>
      <c r="AD26" s="49" t="s">
        <v>388</v>
      </c>
      <c r="AE26" s="47" t="s">
        <v>340</v>
      </c>
    </row>
    <row r="27" spans="24:54" ht="50.1" customHeight="1" thickBot="1">
      <c r="Y27" s="45" t="s">
        <v>397</v>
      </c>
      <c r="Z27" s="49" t="s">
        <v>375</v>
      </c>
      <c r="AA27" s="45" t="s">
        <v>397</v>
      </c>
      <c r="AB27" s="92"/>
    </row>
    <row r="28" spans="24:54" ht="50.1" customHeight="1" thickBot="1">
      <c r="Y28" s="45" t="s">
        <v>395</v>
      </c>
      <c r="Z28" s="49" t="s">
        <v>396</v>
      </c>
      <c r="AA28" s="45" t="s">
        <v>395</v>
      </c>
      <c r="AB28" s="92"/>
      <c r="AD28" s="50"/>
    </row>
    <row r="29" spans="24:54" ht="50.1" customHeight="1" thickBot="1">
      <c r="Y29" s="45" t="s">
        <v>382</v>
      </c>
      <c r="Z29" s="49" t="s">
        <v>387</v>
      </c>
      <c r="AA29" s="45" t="s">
        <v>382</v>
      </c>
      <c r="AB29" s="92"/>
      <c r="AD29" s="92"/>
    </row>
    <row r="30" spans="24:54" ht="50.1" customHeight="1" thickBot="1">
      <c r="Y30" s="47" t="s">
        <v>378</v>
      </c>
      <c r="Z30" s="49" t="s">
        <v>401</v>
      </c>
      <c r="AA30" s="47" t="s">
        <v>378</v>
      </c>
      <c r="AB30" s="92"/>
      <c r="AD30" s="92"/>
    </row>
    <row r="31" spans="24:54" ht="50.1" customHeight="1">
      <c r="Y31" s="48" t="s">
        <v>347</v>
      </c>
      <c r="Z31" s="49" t="s">
        <v>320</v>
      </c>
      <c r="AA31" s="48" t="s">
        <v>347</v>
      </c>
      <c r="AB31" s="92"/>
      <c r="AD31" s="92"/>
    </row>
    <row r="32" spans="24:54" ht="50.1" customHeight="1">
      <c r="Y32" s="49" t="s">
        <v>327</v>
      </c>
      <c r="Z32" s="49" t="s">
        <v>319</v>
      </c>
      <c r="AA32" s="49" t="s">
        <v>327</v>
      </c>
      <c r="AB32" s="92"/>
      <c r="AD32" s="92"/>
    </row>
    <row r="33" spans="25:30" ht="50.1" customHeight="1">
      <c r="Y33" s="49" t="s">
        <v>396</v>
      </c>
      <c r="Z33" s="49" t="s">
        <v>374</v>
      </c>
      <c r="AA33" s="49" t="s">
        <v>396</v>
      </c>
      <c r="AB33" s="92"/>
      <c r="AD33" s="92"/>
    </row>
    <row r="34" spans="25:30" ht="50.1" customHeight="1">
      <c r="Y34" s="49" t="s">
        <v>387</v>
      </c>
      <c r="Z34" s="49" t="s">
        <v>388</v>
      </c>
      <c r="AA34" s="49" t="s">
        <v>387</v>
      </c>
      <c r="AB34" s="92"/>
      <c r="AD34" s="92"/>
    </row>
    <row r="35" spans="25:30" ht="50.1" customHeight="1">
      <c r="Y35" s="49" t="s">
        <v>401</v>
      </c>
      <c r="Z35" s="49" t="s">
        <v>371</v>
      </c>
      <c r="AA35" s="49" t="s">
        <v>401</v>
      </c>
      <c r="AB35" s="92"/>
      <c r="AD35" s="92"/>
    </row>
    <row r="36" spans="25:30" ht="50.1" customHeight="1" thickBot="1">
      <c r="Y36" s="49" t="s">
        <v>326</v>
      </c>
      <c r="Z36" s="50" t="s">
        <v>372</v>
      </c>
      <c r="AA36" s="49" t="s">
        <v>326</v>
      </c>
      <c r="AB36" s="92"/>
      <c r="AD36" s="92"/>
    </row>
    <row r="37" spans="25:30" ht="50.1" customHeight="1">
      <c r="Y37" s="91" t="s">
        <v>321</v>
      </c>
      <c r="AA37" s="91" t="s">
        <v>321</v>
      </c>
      <c r="AB37" s="93"/>
      <c r="AD37" s="93"/>
    </row>
    <row r="38" spans="25:30" ht="50.1" customHeight="1">
      <c r="Y38" s="49" t="s">
        <v>325</v>
      </c>
      <c r="AA38" s="49" t="s">
        <v>325</v>
      </c>
      <c r="AB38" s="92"/>
      <c r="AD38" s="92"/>
    </row>
    <row r="39" spans="25:30" ht="50.1" customHeight="1">
      <c r="Y39" s="49" t="s">
        <v>339</v>
      </c>
      <c r="AA39" s="49" t="s">
        <v>339</v>
      </c>
      <c r="AB39" s="92"/>
      <c r="AD39" s="92"/>
    </row>
    <row r="40" spans="25:30" ht="50.1" customHeight="1">
      <c r="Y40" s="49" t="s">
        <v>333</v>
      </c>
      <c r="AA40" s="49" t="s">
        <v>333</v>
      </c>
      <c r="AB40" s="92"/>
      <c r="AD40" s="92"/>
    </row>
    <row r="41" spans="25:30" ht="50.1" customHeight="1">
      <c r="Y41" s="49" t="s">
        <v>320</v>
      </c>
      <c r="AA41" s="49" t="s">
        <v>320</v>
      </c>
      <c r="AB41" s="92"/>
      <c r="AD41" s="92"/>
    </row>
    <row r="42" spans="25:30" ht="50.1" customHeight="1">
      <c r="Y42" s="49" t="s">
        <v>335</v>
      </c>
      <c r="AA42" s="49" t="s">
        <v>335</v>
      </c>
      <c r="AB42" s="92"/>
      <c r="AD42" s="92"/>
    </row>
    <row r="43" spans="25:30" ht="50.1" customHeight="1">
      <c r="Y43" s="49" t="s">
        <v>345</v>
      </c>
      <c r="AA43" s="49" t="s">
        <v>345</v>
      </c>
      <c r="AB43" s="92"/>
      <c r="AD43" s="92"/>
    </row>
    <row r="44" spans="25:30" ht="50.1" customHeight="1">
      <c r="Y44" s="49" t="s">
        <v>336</v>
      </c>
      <c r="AA44" s="49" t="s">
        <v>336</v>
      </c>
      <c r="AB44" s="92"/>
      <c r="AD44" s="92"/>
    </row>
    <row r="45" spans="25:30" ht="50.1" customHeight="1">
      <c r="Y45" s="49" t="s">
        <v>338</v>
      </c>
      <c r="AA45" s="49" t="s">
        <v>338</v>
      </c>
      <c r="AB45" s="92"/>
      <c r="AD45" s="92"/>
    </row>
    <row r="46" spans="25:30" ht="50.1" customHeight="1">
      <c r="Y46" s="49" t="s">
        <v>343</v>
      </c>
      <c r="AA46" s="49" t="s">
        <v>343</v>
      </c>
      <c r="AB46" s="92"/>
      <c r="AD46" s="92"/>
    </row>
    <row r="47" spans="25:30" ht="50.1" customHeight="1">
      <c r="Y47" s="49" t="s">
        <v>349</v>
      </c>
      <c r="AA47" s="49" t="s">
        <v>349</v>
      </c>
      <c r="AB47" s="92"/>
      <c r="AD47" s="92"/>
    </row>
    <row r="48" spans="25:30" ht="50.1" customHeight="1">
      <c r="Y48" s="49" t="s">
        <v>349</v>
      </c>
      <c r="AA48" s="49" t="s">
        <v>349</v>
      </c>
      <c r="AB48" s="92"/>
      <c r="AD48" s="92"/>
    </row>
    <row r="49" spans="25:30" ht="50.1" customHeight="1">
      <c r="Y49" s="49" t="s">
        <v>319</v>
      </c>
      <c r="AA49" s="49" t="s">
        <v>319</v>
      </c>
      <c r="AB49" s="92"/>
      <c r="AD49" s="92"/>
    </row>
    <row r="50" spans="25:30" ht="50.1" customHeight="1">
      <c r="Y50" s="49" t="s">
        <v>331</v>
      </c>
      <c r="AA50" s="49" t="s">
        <v>331</v>
      </c>
      <c r="AB50" s="92"/>
      <c r="AD50" s="92"/>
    </row>
    <row r="51" spans="25:30" ht="50.1" customHeight="1">
      <c r="Y51" s="49" t="s">
        <v>341</v>
      </c>
      <c r="AA51" s="49" t="s">
        <v>341</v>
      </c>
      <c r="AB51" s="92"/>
      <c r="AD51" s="92"/>
    </row>
    <row r="52" spans="25:30" ht="50.1" customHeight="1">
      <c r="Y52" s="49" t="s">
        <v>342</v>
      </c>
      <c r="AA52" s="49" t="s">
        <v>342</v>
      </c>
      <c r="AB52" s="92"/>
      <c r="AD52" s="92"/>
    </row>
    <row r="53" spans="25:30" ht="50.1" customHeight="1">
      <c r="Y53" s="49" t="s">
        <v>329</v>
      </c>
      <c r="AA53" s="49" t="s">
        <v>329</v>
      </c>
      <c r="AB53" s="92"/>
      <c r="AD53" s="92"/>
    </row>
    <row r="54" spans="25:30" ht="50.1" customHeight="1">
      <c r="Y54" s="49" t="s">
        <v>388</v>
      </c>
      <c r="AA54" s="49" t="s">
        <v>388</v>
      </c>
      <c r="AB54" s="92"/>
      <c r="AD54" s="92"/>
    </row>
    <row r="55" spans="25:30" ht="50.1" customHeight="1">
      <c r="Y55" s="49" t="s">
        <v>337</v>
      </c>
      <c r="AA55" s="49" t="s">
        <v>337</v>
      </c>
      <c r="AB55" s="92"/>
      <c r="AD55" s="92"/>
    </row>
    <row r="56" spans="25:30" ht="50.1" customHeight="1">
      <c r="Y56" s="49" t="s">
        <v>334</v>
      </c>
      <c r="AA56" s="49" t="s">
        <v>334</v>
      </c>
      <c r="AB56" s="92"/>
      <c r="AD56" s="92"/>
    </row>
    <row r="57" spans="25:30" ht="50.1" customHeight="1" thickBot="1">
      <c r="Y57" s="50" t="s">
        <v>348</v>
      </c>
      <c r="AA57" s="50" t="s">
        <v>348</v>
      </c>
      <c r="AB57" s="92"/>
      <c r="AD57" s="92"/>
    </row>
    <row r="58" spans="25:30" ht="50.1" customHeight="1">
      <c r="Y58" s="47" t="s">
        <v>340</v>
      </c>
      <c r="AA58" s="47" t="s">
        <v>340</v>
      </c>
      <c r="AB58" s="92"/>
      <c r="AD58" s="92"/>
    </row>
    <row r="59" spans="25:30" ht="50.1" customHeight="1"/>
    <row r="60" spans="25:30" ht="50.1" customHeight="1"/>
    <row r="61" spans="25:30" ht="50.1" customHeight="1"/>
    <row r="62" spans="25:30" ht="50.1" customHeight="1"/>
    <row r="63" spans="25:30" ht="50.1" customHeight="1"/>
    <row r="64" spans="25:30" ht="50.1" customHeight="1"/>
    <row r="65" ht="50.1" customHeight="1"/>
    <row r="66" ht="50.1" customHeight="1"/>
    <row r="67" ht="50.1" customHeight="1"/>
    <row r="68" ht="50.1" customHeight="1"/>
    <row r="69" ht="50.1" customHeight="1"/>
    <row r="70" ht="50.1" customHeight="1"/>
    <row r="71" ht="50.1" customHeight="1"/>
    <row r="72" ht="50.1" customHeight="1"/>
    <row r="73" ht="50.1" customHeight="1"/>
    <row r="74" ht="50.1" customHeight="1"/>
    <row r="75" ht="50.1" customHeight="1"/>
    <row r="76" ht="50.1" customHeight="1"/>
    <row r="77" ht="50.1" customHeight="1"/>
    <row r="78" ht="50.1" customHeight="1"/>
    <row r="79" ht="50.1" customHeight="1"/>
    <row r="80" ht="50.1" customHeight="1"/>
    <row r="81" ht="50.1" customHeight="1"/>
    <row r="82" ht="50.1" customHeight="1"/>
    <row r="83" ht="50.1" customHeight="1"/>
    <row r="84" ht="50.1" customHeight="1"/>
    <row r="85" ht="50.1" customHeight="1"/>
    <row r="86" ht="50.1" customHeight="1"/>
    <row r="87" ht="50.1" customHeight="1"/>
    <row r="88" ht="50.1" customHeight="1"/>
    <row r="89" ht="50.1" customHeight="1"/>
    <row r="90" ht="50.1" customHeight="1"/>
    <row r="91" ht="50.1" customHeight="1"/>
    <row r="92" ht="50.1" customHeight="1"/>
    <row r="93" ht="50.1" customHeight="1"/>
    <row r="94" ht="50.1" customHeight="1"/>
    <row r="95" ht="50.1" customHeight="1"/>
    <row r="96" ht="50.1" customHeight="1"/>
    <row r="97" ht="50.1" customHeight="1"/>
    <row r="98" ht="50.1" customHeight="1"/>
    <row r="99" ht="50.1" customHeight="1"/>
    <row r="100" ht="50.1" customHeight="1"/>
    <row r="101" ht="50.1" customHeight="1"/>
    <row r="102" ht="50.1" customHeight="1"/>
    <row r="103" ht="50.1" customHeight="1"/>
    <row r="104" ht="50.1" customHeight="1"/>
    <row r="105" ht="50.1" customHeight="1"/>
    <row r="106" ht="50.1" customHeight="1"/>
    <row r="107" ht="50.1" customHeight="1"/>
    <row r="112" ht="45.75" customHeight="1"/>
  </sheetData>
  <sortState ref="BM2:BM15">
    <sortCondition ref="BM2:BM15"/>
  </sortState>
  <mergeCells count="3">
    <mergeCell ref="AG1:AM1"/>
    <mergeCell ref="BH1:BJ1"/>
    <mergeCell ref="BD1:BF1"/>
  </mergeCells>
  <dataValidations count="1">
    <dataValidation type="list" allowBlank="1" showInputMessage="1" showErrorMessage="1" sqref="B2:B10">
      <formula1>$B$2:$B$10</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B3:I47"/>
  <sheetViews>
    <sheetView zoomScaleNormal="100" zoomScaleSheetLayoutView="90" workbookViewId="0">
      <selection activeCell="A3" sqref="A3"/>
    </sheetView>
  </sheetViews>
  <sheetFormatPr baseColWidth="10" defaultRowHeight="15"/>
  <cols>
    <col min="1" max="1" width="15.140625" customWidth="1"/>
    <col min="2" max="2" width="7.85546875" customWidth="1"/>
    <col min="3" max="3" width="15.5703125" customWidth="1"/>
    <col min="4" max="4" width="16.5703125" customWidth="1"/>
    <col min="5" max="5" width="19.42578125" customWidth="1"/>
    <col min="6" max="6" width="16.7109375" customWidth="1"/>
    <col min="7" max="7" width="19.85546875" customWidth="1"/>
    <col min="8" max="8" width="16.7109375" customWidth="1"/>
    <col min="9" max="9" width="26.42578125" bestFit="1" customWidth="1"/>
  </cols>
  <sheetData>
    <row r="3" spans="2:9" s="2" customFormat="1" ht="29.25" customHeight="1">
      <c r="B3" s="871" t="s">
        <v>30</v>
      </c>
      <c r="C3" s="873"/>
      <c r="D3" s="871" t="s">
        <v>305</v>
      </c>
      <c r="E3" s="872"/>
      <c r="F3" s="873"/>
      <c r="G3" s="869" t="s">
        <v>701</v>
      </c>
      <c r="H3" s="869"/>
    </row>
    <row r="4" spans="2:9" s="2" customFormat="1" ht="24" customHeight="1">
      <c r="B4" s="874"/>
      <c r="C4" s="876"/>
      <c r="D4" s="874"/>
      <c r="E4" s="875"/>
      <c r="F4" s="876"/>
      <c r="G4" s="869" t="s">
        <v>145</v>
      </c>
      <c r="H4" s="869"/>
    </row>
    <row r="5" spans="2:9" s="2" customFormat="1" ht="21" customHeight="1">
      <c r="B5" s="874"/>
      <c r="C5" s="876"/>
      <c r="D5" s="874"/>
      <c r="E5" s="875"/>
      <c r="F5" s="876"/>
      <c r="G5" s="870" t="s">
        <v>865</v>
      </c>
      <c r="H5" s="870"/>
    </row>
    <row r="6" spans="2:9" ht="30">
      <c r="B6" s="262" t="s">
        <v>866</v>
      </c>
      <c r="C6" s="878" t="s">
        <v>182</v>
      </c>
      <c r="D6" s="878"/>
      <c r="E6" s="262" t="s">
        <v>183</v>
      </c>
      <c r="F6" s="262" t="s">
        <v>184</v>
      </c>
      <c r="G6" s="262" t="s">
        <v>186</v>
      </c>
      <c r="H6" s="262" t="s">
        <v>185</v>
      </c>
      <c r="I6" s="248"/>
    </row>
    <row r="7" spans="2:9" ht="15.75">
      <c r="B7" s="261">
        <v>1</v>
      </c>
      <c r="C7" s="877" t="str">
        <f>'1. Riesgos Gestion y Corrup'!D14</f>
        <v>PDE-01
Posible pérdida de la certificación del Sistema de Gestión de la Calidad de la Entidad.</v>
      </c>
      <c r="D7" s="877"/>
      <c r="E7" s="206"/>
      <c r="F7" s="206"/>
      <c r="G7" s="206"/>
      <c r="H7" s="206"/>
      <c r="I7" s="249" t="str">
        <f>IF(COUNTIFS(E7:H7,"Si")=4," Riesgo de corrupción","")</f>
        <v/>
      </c>
    </row>
    <row r="8" spans="2:9" ht="15.75">
      <c r="B8" s="261">
        <v>2</v>
      </c>
      <c r="C8" s="877" t="str">
        <f>'1. Riesgos Gestion y Corrup'!D15</f>
        <v>PDE-02
Posibilidad de emitir informes con inconsistencias y fuera de términos.</v>
      </c>
      <c r="D8" s="877"/>
      <c r="E8" s="206"/>
      <c r="F8" s="206"/>
      <c r="G8" s="206"/>
      <c r="H8" s="206"/>
      <c r="I8" s="249" t="str">
        <f t="shared" ref="I8:I17" si="0">IF(COUNTIFS(E8:H8,"Si")=4," Riesgo de corrupción","")</f>
        <v/>
      </c>
    </row>
    <row r="9" spans="2:9" ht="15.75">
      <c r="B9" s="261">
        <v>3</v>
      </c>
      <c r="C9" s="877" t="str">
        <f>'1. Riesgos Gestion y Corrup'!D16</f>
        <v>PPCCPI-01
Inadecuada atención a los requerimientos presentados por la ciudadanía y el Concejo de Bogotá, (peticiones, quejas, reclamos, sugerencias - PQRS y proposiciones).</v>
      </c>
      <c r="D9" s="877"/>
      <c r="E9" s="206"/>
      <c r="F9" s="206"/>
      <c r="G9" s="206"/>
      <c r="H9" s="206"/>
      <c r="I9" s="249" t="str">
        <f t="shared" si="0"/>
        <v/>
      </c>
    </row>
    <row r="10" spans="2:9" ht="15.75">
      <c r="B10" s="261">
        <v>4</v>
      </c>
      <c r="C10" s="877" t="str">
        <f>'1. Riesgos Gestion y Corrup'!D18</f>
        <v>PPCCPI-02
Incumplimiento de las actividades relacionadas con acciones de diálogo, acciones de formación y medición de la percepción.</v>
      </c>
      <c r="D10" s="877"/>
      <c r="E10" s="206"/>
      <c r="F10" s="206"/>
      <c r="G10" s="206"/>
      <c r="H10" s="206"/>
      <c r="I10" s="249" t="str">
        <f t="shared" si="0"/>
        <v/>
      </c>
    </row>
    <row r="11" spans="2:9" ht="15.75">
      <c r="B11" s="261">
        <v>5</v>
      </c>
      <c r="C11" s="877" t="str">
        <f>'1. Riesgos Gestion y Corrup'!D19</f>
        <v>PPCCPI-03
Inadecuado manejo de la información relacionada con los resultados de la gestión institucional.</v>
      </c>
      <c r="D11" s="877"/>
      <c r="E11" s="206"/>
      <c r="F11" s="206"/>
      <c r="G11" s="206"/>
      <c r="H11" s="206"/>
      <c r="I11" s="249" t="str">
        <f t="shared" si="0"/>
        <v/>
      </c>
    </row>
    <row r="12" spans="2:9" ht="15.75">
      <c r="B12" s="261">
        <v>6</v>
      </c>
      <c r="C12" s="877" t="str">
        <f>'1. Riesgos Gestion y Corrup'!D20</f>
        <v xml:space="preserve">PEEPP -01
Sesgar intencionalmente el análisis de información en la elaboración de los informes, estudios y pronunciamientos del PEEPP, para favorecer a un tercero. </v>
      </c>
      <c r="D12" s="877"/>
      <c r="E12" s="206"/>
      <c r="F12" s="206"/>
      <c r="G12" s="206"/>
      <c r="H12" s="206"/>
      <c r="I12" s="249" t="str">
        <f t="shared" si="0"/>
        <v/>
      </c>
    </row>
    <row r="13" spans="2:9" ht="15.75">
      <c r="B13" s="261">
        <v>7</v>
      </c>
      <c r="C13" s="877" t="str">
        <f>'1. Riesgos Gestion y Corrup'!D21</f>
        <v>PEEPP -02
Incurrir en plagio o presentación de información no veraz en alguno de los informes, estudios y pronunciamientos generados en el Proceso Estudios de Economía y Política Pública.</v>
      </c>
      <c r="D13" s="877"/>
      <c r="E13" s="206"/>
      <c r="F13" s="206"/>
      <c r="G13" s="206"/>
      <c r="H13" s="206"/>
      <c r="I13" s="249" t="str">
        <f t="shared" si="0"/>
        <v/>
      </c>
    </row>
    <row r="14" spans="2:9" ht="15.75">
      <c r="B14" s="261">
        <v>8</v>
      </c>
      <c r="C14" s="877" t="str">
        <f>'1. Riesgos Gestion y Corrup'!D23</f>
        <v>PVCGF -01
Posibilidad de plagio en la elaboración de  informes de auditoría, pronunciamientos o cualquier documento oficial  al no citar fuentes bibliográfica de los textos e investigaciones consultadas.</v>
      </c>
      <c r="D14" s="877"/>
      <c r="E14" s="206"/>
      <c r="F14" s="206"/>
      <c r="G14" s="206"/>
      <c r="H14" s="206"/>
      <c r="I14" s="249" t="str">
        <f t="shared" si="0"/>
        <v/>
      </c>
    </row>
    <row r="15" spans="2:9" ht="15.75">
      <c r="B15" s="261">
        <v>9</v>
      </c>
      <c r="C15" s="877" t="str">
        <f>'1. Riesgos Gestion y Corrup'!D38</f>
        <v>PVCGF -02
Posibilidad de incumplir términos en cualquier actuación desarrollada en el proceso auditor.</v>
      </c>
      <c r="D15" s="877"/>
      <c r="E15" s="206"/>
      <c r="F15" s="206"/>
      <c r="G15" s="206"/>
      <c r="H15" s="206"/>
      <c r="I15" s="249" t="str">
        <f t="shared" si="0"/>
        <v/>
      </c>
    </row>
    <row r="16" spans="2:9" ht="15.75">
      <c r="B16" s="261">
        <v>10</v>
      </c>
      <c r="C16" s="877" t="str">
        <f>'1. Riesgos Gestion y Corrup'!D53</f>
        <v>PVCGF -03
Posible incumplimiento de términos para resolver los recursos de reposición y en subsidio de apelación en contra de acto administrativo que imponga una multa dentro de los procesos administrativos sancionatorios.</v>
      </c>
      <c r="D16" s="877"/>
      <c r="E16" s="206"/>
      <c r="F16" s="206"/>
      <c r="G16" s="206"/>
      <c r="H16" s="206"/>
      <c r="I16" s="249" t="str">
        <f t="shared" si="0"/>
        <v/>
      </c>
    </row>
    <row r="17" spans="2:9" ht="15.75">
      <c r="B17" s="261">
        <v>11</v>
      </c>
      <c r="C17" s="877" t="str">
        <f>'1. Riesgos Gestion y Corrup'!D54</f>
        <v>PVCGF -04
Posibilidad de omitir información que permita configurar presuntos hallazgos y no dar traslado a las autoridades competentes, o impedir el impulso propio en un proceso sancionatorio.</v>
      </c>
      <c r="D17" s="877"/>
      <c r="E17" s="206"/>
      <c r="F17" s="206"/>
      <c r="G17" s="206"/>
      <c r="H17" s="206"/>
      <c r="I17" s="249" t="str">
        <f t="shared" si="0"/>
        <v/>
      </c>
    </row>
    <row r="18" spans="2:9">
      <c r="B18" s="263"/>
      <c r="C18" s="879"/>
      <c r="D18" s="879"/>
      <c r="E18" s="263"/>
      <c r="F18" s="263"/>
      <c r="G18" s="263"/>
      <c r="H18" s="263"/>
    </row>
    <row r="19" spans="2:9">
      <c r="B19" s="879"/>
      <c r="C19" s="879"/>
      <c r="D19" s="263"/>
      <c r="E19" s="263"/>
      <c r="F19" s="263"/>
      <c r="G19" s="263"/>
      <c r="H19" s="202"/>
    </row>
    <row r="20" spans="2:9">
      <c r="B20" s="202"/>
      <c r="C20" s="202"/>
      <c r="D20" s="202"/>
      <c r="E20" s="202"/>
      <c r="F20" s="264"/>
      <c r="G20" s="202"/>
      <c r="H20" s="202"/>
    </row>
    <row r="21" spans="2:9">
      <c r="B21" s="202"/>
      <c r="C21" s="202"/>
      <c r="D21" s="202"/>
      <c r="E21" s="202"/>
      <c r="F21" s="202"/>
      <c r="G21" s="202"/>
      <c r="H21" s="202"/>
    </row>
    <row r="22" spans="2:9">
      <c r="B22" s="202"/>
      <c r="C22" s="202"/>
      <c r="D22" s="202"/>
      <c r="E22" s="202"/>
      <c r="F22" s="202"/>
      <c r="G22" s="202"/>
      <c r="H22" s="202"/>
    </row>
    <row r="23" spans="2:9">
      <c r="B23" s="202"/>
      <c r="C23" s="202"/>
      <c r="D23" s="202"/>
      <c r="E23" s="202"/>
      <c r="F23" s="202"/>
      <c r="G23" s="202"/>
      <c r="H23" s="202"/>
    </row>
    <row r="24" spans="2:9">
      <c r="B24" s="202"/>
      <c r="C24" s="202"/>
      <c r="D24" s="202"/>
      <c r="E24" s="202"/>
      <c r="F24" s="202"/>
      <c r="G24" s="202"/>
      <c r="H24" s="202"/>
    </row>
    <row r="25" spans="2:9">
      <c r="B25" s="202"/>
      <c r="C25" s="202"/>
      <c r="D25" s="202"/>
      <c r="E25" s="202"/>
      <c r="F25" s="202"/>
      <c r="G25" s="202"/>
      <c r="H25" s="202"/>
    </row>
    <row r="26" spans="2:9">
      <c r="B26" s="202"/>
      <c r="C26" s="202"/>
      <c r="D26" s="202"/>
      <c r="E26" s="202"/>
      <c r="F26" s="202"/>
      <c r="G26" s="202"/>
      <c r="H26" s="202"/>
    </row>
    <row r="27" spans="2:9">
      <c r="B27" s="202"/>
      <c r="C27" s="202"/>
      <c r="D27" s="202"/>
      <c r="E27" s="202"/>
      <c r="F27" s="202"/>
      <c r="G27" s="202"/>
      <c r="H27" s="202"/>
    </row>
    <row r="28" spans="2:9">
      <c r="B28" s="202"/>
      <c r="C28" s="202"/>
      <c r="D28" s="202"/>
      <c r="E28" s="202"/>
      <c r="F28" s="202"/>
      <c r="G28" s="202"/>
      <c r="H28" s="202"/>
    </row>
    <row r="29" spans="2:9">
      <c r="B29" s="202"/>
      <c r="C29" s="202"/>
      <c r="D29" s="202"/>
      <c r="E29" s="202"/>
      <c r="F29" s="202"/>
      <c r="G29" s="202"/>
      <c r="H29" s="202"/>
    </row>
    <row r="30" spans="2:9">
      <c r="B30" s="202"/>
      <c r="C30" s="202"/>
      <c r="D30" s="202"/>
      <c r="E30" s="202"/>
      <c r="F30" s="202"/>
      <c r="G30" s="202"/>
      <c r="H30" s="202"/>
    </row>
    <row r="31" spans="2:9">
      <c r="B31" s="202"/>
      <c r="C31" s="202"/>
      <c r="D31" s="202"/>
      <c r="E31" s="202"/>
      <c r="F31" s="202"/>
      <c r="G31" s="202"/>
      <c r="H31" s="202"/>
    </row>
    <row r="32" spans="2:9">
      <c r="B32" s="202"/>
      <c r="C32" s="202"/>
      <c r="D32" s="202"/>
      <c r="E32" s="202"/>
      <c r="F32" s="202"/>
      <c r="G32" s="202"/>
      <c r="H32" s="202"/>
    </row>
    <row r="33" spans="2:8">
      <c r="B33" s="202"/>
      <c r="C33" s="202"/>
      <c r="D33" s="202"/>
      <c r="E33" s="202"/>
      <c r="F33" s="202"/>
      <c r="G33" s="202"/>
      <c r="H33" s="202"/>
    </row>
    <row r="34" spans="2:8">
      <c r="B34" s="202"/>
      <c r="C34" s="202"/>
      <c r="D34" s="202"/>
      <c r="E34" s="202"/>
      <c r="F34" s="202"/>
      <c r="G34" s="202"/>
      <c r="H34" s="202"/>
    </row>
    <row r="35" spans="2:8">
      <c r="B35" s="202"/>
      <c r="C35" s="202"/>
      <c r="D35" s="202"/>
      <c r="E35" s="202"/>
      <c r="F35" s="202"/>
      <c r="G35" s="202"/>
      <c r="H35" s="202"/>
    </row>
    <row r="36" spans="2:8">
      <c r="B36" s="202"/>
      <c r="C36" s="202"/>
      <c r="D36" s="202"/>
      <c r="E36" s="202"/>
      <c r="F36" s="202"/>
      <c r="G36" s="202"/>
      <c r="H36" s="202"/>
    </row>
    <row r="37" spans="2:8">
      <c r="B37" s="202"/>
      <c r="C37" s="202"/>
      <c r="D37" s="202"/>
      <c r="E37" s="202"/>
      <c r="F37" s="202"/>
      <c r="G37" s="202"/>
      <c r="H37" s="202"/>
    </row>
    <row r="38" spans="2:8">
      <c r="B38" s="202"/>
      <c r="C38" s="202"/>
      <c r="D38" s="202"/>
      <c r="E38" s="202"/>
      <c r="F38" s="202"/>
      <c r="G38" s="202"/>
      <c r="H38" s="202"/>
    </row>
    <row r="39" spans="2:8">
      <c r="B39" s="202"/>
      <c r="C39" s="202"/>
      <c r="D39" s="202"/>
      <c r="E39" s="202"/>
      <c r="F39" s="202"/>
      <c r="G39" s="202"/>
      <c r="H39" s="202"/>
    </row>
    <row r="40" spans="2:8">
      <c r="B40" s="202"/>
      <c r="C40" s="202"/>
      <c r="D40" s="202"/>
      <c r="E40" s="202"/>
      <c r="F40" s="202"/>
      <c r="G40" s="202"/>
      <c r="H40" s="202"/>
    </row>
    <row r="41" spans="2:8">
      <c r="B41" s="202"/>
      <c r="C41" s="202"/>
      <c r="D41" s="202"/>
      <c r="E41" s="202"/>
      <c r="F41" s="202"/>
      <c r="G41" s="202"/>
      <c r="H41" s="202"/>
    </row>
    <row r="42" spans="2:8">
      <c r="B42" s="202"/>
      <c r="C42" s="202"/>
      <c r="D42" s="202"/>
      <c r="E42" s="202"/>
      <c r="F42" s="202"/>
      <c r="G42" s="202"/>
      <c r="H42" s="202"/>
    </row>
    <row r="43" spans="2:8">
      <c r="B43" s="202"/>
      <c r="C43" s="202"/>
      <c r="D43" s="202"/>
      <c r="E43" s="202"/>
      <c r="F43" s="202"/>
      <c r="G43" s="202"/>
      <c r="H43" s="202"/>
    </row>
    <row r="44" spans="2:8">
      <c r="B44" s="202"/>
      <c r="C44" s="202"/>
      <c r="D44" s="202"/>
      <c r="E44" s="202"/>
      <c r="F44" s="202"/>
      <c r="G44" s="202"/>
      <c r="H44" s="202"/>
    </row>
    <row r="45" spans="2:8">
      <c r="B45" s="202"/>
      <c r="C45" s="202"/>
      <c r="D45" s="202"/>
      <c r="E45" s="202"/>
      <c r="F45" s="202"/>
      <c r="G45" s="202"/>
      <c r="H45" s="202"/>
    </row>
    <row r="46" spans="2:8">
      <c r="B46" s="202"/>
      <c r="C46" s="202"/>
      <c r="D46" s="202"/>
      <c r="E46" s="202"/>
      <c r="F46" s="202"/>
      <c r="G46" s="202"/>
      <c r="H46" s="202"/>
    </row>
    <row r="47" spans="2:8">
      <c r="B47" s="202"/>
      <c r="C47" s="202"/>
      <c r="D47" s="202"/>
      <c r="E47" s="202"/>
      <c r="F47" s="202"/>
      <c r="G47" s="202"/>
      <c r="H47" s="202"/>
    </row>
  </sheetData>
  <sheetProtection password="E0DB" sheet="1" objects="1" scenarios="1" formatCells="0" formatColumns="0" formatRows="0" insertRows="0" deleteRows="0" sort="0" autoFilter="0"/>
  <mergeCells count="19">
    <mergeCell ref="B19:C19"/>
    <mergeCell ref="C12:D12"/>
    <mergeCell ref="C13:D13"/>
    <mergeCell ref="C14:D14"/>
    <mergeCell ref="C15:D15"/>
    <mergeCell ref="C16:D16"/>
    <mergeCell ref="C17:D17"/>
    <mergeCell ref="C18:D18"/>
    <mergeCell ref="C9:D9"/>
    <mergeCell ref="C10:D10"/>
    <mergeCell ref="C11:D11"/>
    <mergeCell ref="C6:D6"/>
    <mergeCell ref="C7:D7"/>
    <mergeCell ref="C8:D8"/>
    <mergeCell ref="G3:H3"/>
    <mergeCell ref="G4:H4"/>
    <mergeCell ref="G5:H5"/>
    <mergeCell ref="D3:F5"/>
    <mergeCell ref="B3:C5"/>
  </mergeCells>
  <pageMargins left="0.7" right="0.7" top="0.75" bottom="0.75" header="0.3" footer="0.3"/>
  <pageSetup scale="61" orientation="portrait" horizontalDpi="4294967293" verticalDpi="0" r:id="rId1"/>
  <rowBreaks count="1" manualBreakCount="1">
    <brk id="18"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7" r:id="rId4" name="Button 3">
              <controlPr defaultSize="0" print="0" autoFill="0" autoPict="0" macro="[0]!Bt_inicio_ries_corrp">
                <anchor moveWithCells="1" sizeWithCells="1">
                  <from>
                    <xdr:col>0</xdr:col>
                    <xdr:colOff>114300</xdr:colOff>
                    <xdr:row>1</xdr:row>
                    <xdr:rowOff>180975</xdr:rowOff>
                  </from>
                  <to>
                    <xdr:col>0</xdr:col>
                    <xdr:colOff>876300</xdr:colOff>
                    <xdr:row>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PARAMETROS!$F$2:$F$3</xm:f>
          </x14:formula1>
          <xm:sqref>E7:H17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92D050"/>
  </sheetPr>
  <dimension ref="A1:BI56"/>
  <sheetViews>
    <sheetView view="pageBreakPreview" topLeftCell="BD28" zoomScale="70" zoomScaleNormal="80" zoomScaleSheetLayoutView="70" zoomScalePageLayoutView="50" workbookViewId="0">
      <selection activeCell="BG27" sqref="BG27:BG29"/>
    </sheetView>
  </sheetViews>
  <sheetFormatPr baseColWidth="10" defaultRowHeight="12.75"/>
  <cols>
    <col min="1" max="1" width="20.85546875" style="2" customWidth="1"/>
    <col min="2" max="2" width="15.85546875" style="2" customWidth="1"/>
    <col min="3" max="3" width="22.5703125" style="2" customWidth="1"/>
    <col min="4" max="4" width="24.7109375" style="2" customWidth="1"/>
    <col min="5" max="5" width="21.42578125" style="2" customWidth="1"/>
    <col min="6" max="6" width="27.140625" style="2" customWidth="1"/>
    <col min="7" max="7" width="26.42578125" style="2" customWidth="1"/>
    <col min="8" max="8" width="17.85546875" style="2" customWidth="1"/>
    <col min="9" max="9" width="21.5703125" style="2" customWidth="1"/>
    <col min="10" max="10" width="36.85546875" style="2" customWidth="1"/>
    <col min="11" max="11" width="34.28515625" style="2" customWidth="1"/>
    <col min="12" max="12" width="5.42578125" style="2" customWidth="1"/>
    <col min="13" max="13" width="7.140625" style="2" customWidth="1"/>
    <col min="14" max="14" width="23.28515625" style="2" customWidth="1"/>
    <col min="15" max="15" width="31" style="2" customWidth="1"/>
    <col min="16" max="16" width="44.7109375" style="2" customWidth="1"/>
    <col min="17" max="17" width="33" style="100" customWidth="1"/>
    <col min="18" max="18" width="23.28515625" style="100" customWidth="1"/>
    <col min="19" max="19" width="30.5703125" style="100" customWidth="1"/>
    <col min="20" max="20" width="23.28515625" style="100" customWidth="1"/>
    <col min="21" max="21" width="36.42578125" style="100" customWidth="1"/>
    <col min="22" max="22" width="23.28515625" style="100" customWidth="1"/>
    <col min="23" max="23" width="39.7109375" style="100" customWidth="1"/>
    <col min="24" max="24" width="23.28515625" style="100" customWidth="1"/>
    <col min="25" max="25" width="36.28515625" style="100" customWidth="1"/>
    <col min="26" max="26" width="23.28515625" style="100" customWidth="1"/>
    <col min="27" max="27" width="39.7109375" style="100" customWidth="1"/>
    <col min="28" max="28" width="20" style="100" customWidth="1"/>
    <col min="29" max="29" width="34.5703125" style="100" customWidth="1"/>
    <col min="30" max="30" width="20" style="100" customWidth="1"/>
    <col min="31" max="31" width="17.28515625" style="100" customWidth="1"/>
    <col min="32" max="32" width="20" style="100" customWidth="1"/>
    <col min="33" max="33" width="23" style="100" customWidth="1"/>
    <col min="34" max="34" width="22.42578125" style="100" customWidth="1"/>
    <col min="35" max="37" width="17.28515625" style="100" customWidth="1"/>
    <col min="38" max="38" width="26.7109375" style="100" customWidth="1"/>
    <col min="39" max="39" width="14.85546875" style="100" customWidth="1"/>
    <col min="40" max="41" width="26.7109375" style="100" customWidth="1"/>
    <col min="42" max="42" width="22.5703125" style="100" customWidth="1"/>
    <col min="43" max="43" width="23.28515625" style="100" customWidth="1"/>
    <col min="44" max="44" width="18" style="2" customWidth="1"/>
    <col min="45" max="45" width="21" style="2" customWidth="1"/>
    <col min="46" max="46" width="7.140625" style="2" customWidth="1"/>
    <col min="47" max="47" width="6.7109375" style="2" customWidth="1"/>
    <col min="48" max="48" width="17.42578125" style="2" customWidth="1"/>
    <col min="49" max="49" width="22" style="2" customWidth="1"/>
    <col min="50" max="50" width="21.85546875" style="2" customWidth="1"/>
    <col min="51" max="51" width="25.5703125" style="2" customWidth="1"/>
    <col min="52" max="52" width="29.85546875" style="2" customWidth="1"/>
    <col min="53" max="53" width="20.85546875" style="2" customWidth="1"/>
    <col min="54" max="54" width="29.85546875" style="2" customWidth="1"/>
    <col min="55" max="55" width="12.7109375" style="2" customWidth="1"/>
    <col min="56" max="56" width="14.85546875" style="2" customWidth="1"/>
    <col min="57" max="57" width="78.7109375" style="2" customWidth="1"/>
    <col min="58" max="58" width="11.42578125" style="2" customWidth="1"/>
    <col min="59" max="59" width="143.85546875" style="2" customWidth="1"/>
    <col min="60" max="60" width="16.28515625" style="2" customWidth="1"/>
    <col min="61" max="61" width="44.7109375" style="2" customWidth="1"/>
    <col min="62" max="292" width="11.42578125" style="2"/>
    <col min="293" max="293" width="15.7109375" style="2" customWidth="1"/>
    <col min="294" max="294" width="10.28515625" style="2" customWidth="1"/>
    <col min="295" max="295" width="16.42578125" style="2" customWidth="1"/>
    <col min="296" max="296" width="18.140625" style="2" customWidth="1"/>
    <col min="297" max="297" width="26.7109375" style="2" customWidth="1"/>
    <col min="298" max="299" width="11.42578125" style="2" customWidth="1"/>
    <col min="300" max="300" width="14.28515625" style="2" customWidth="1"/>
    <col min="301" max="301" width="25" style="2" customWidth="1"/>
    <col min="302" max="303" width="11.42578125" style="2" customWidth="1"/>
    <col min="304" max="304" width="19.7109375" style="2" customWidth="1"/>
    <col min="305" max="305" width="11.42578125" style="2" customWidth="1"/>
    <col min="306" max="306" width="14.7109375" style="2" customWidth="1"/>
    <col min="307" max="313" width="11.42578125" style="2" customWidth="1"/>
    <col min="314" max="314" width="33.5703125" style="2" customWidth="1"/>
    <col min="315" max="548" width="11.42578125" style="2"/>
    <col min="549" max="549" width="15.7109375" style="2" customWidth="1"/>
    <col min="550" max="550" width="10.28515625" style="2" customWidth="1"/>
    <col min="551" max="551" width="16.42578125" style="2" customWidth="1"/>
    <col min="552" max="552" width="18.140625" style="2" customWidth="1"/>
    <col min="553" max="553" width="26.7109375" style="2" customWidth="1"/>
    <col min="554" max="555" width="11.42578125" style="2" customWidth="1"/>
    <col min="556" max="556" width="14.28515625" style="2" customWidth="1"/>
    <col min="557" max="557" width="25" style="2" customWidth="1"/>
    <col min="558" max="559" width="11.42578125" style="2" customWidth="1"/>
    <col min="560" max="560" width="19.7109375" style="2" customWidth="1"/>
    <col min="561" max="561" width="11.42578125" style="2" customWidth="1"/>
    <col min="562" max="562" width="14.7109375" style="2" customWidth="1"/>
    <col min="563" max="569" width="11.42578125" style="2" customWidth="1"/>
    <col min="570" max="570" width="33.5703125" style="2" customWidth="1"/>
    <col min="571" max="804" width="11.42578125" style="2"/>
    <col min="805" max="805" width="15.7109375" style="2" customWidth="1"/>
    <col min="806" max="806" width="10.28515625" style="2" customWidth="1"/>
    <col min="807" max="807" width="16.42578125" style="2" customWidth="1"/>
    <col min="808" max="808" width="18.140625" style="2" customWidth="1"/>
    <col min="809" max="809" width="26.7109375" style="2" customWidth="1"/>
    <col min="810" max="811" width="11.42578125" style="2" customWidth="1"/>
    <col min="812" max="812" width="14.28515625" style="2" customWidth="1"/>
    <col min="813" max="813" width="25" style="2" customWidth="1"/>
    <col min="814" max="815" width="11.42578125" style="2" customWidth="1"/>
    <col min="816" max="816" width="19.7109375" style="2" customWidth="1"/>
    <col min="817" max="817" width="11.42578125" style="2" customWidth="1"/>
    <col min="818" max="818" width="14.7109375" style="2" customWidth="1"/>
    <col min="819" max="825" width="11.42578125" style="2" customWidth="1"/>
    <col min="826" max="826" width="33.5703125" style="2" customWidth="1"/>
    <col min="827" max="1060" width="11.42578125" style="2"/>
    <col min="1061" max="1061" width="15.7109375" style="2" customWidth="1"/>
    <col min="1062" max="1062" width="10.28515625" style="2" customWidth="1"/>
    <col min="1063" max="1063" width="16.42578125" style="2" customWidth="1"/>
    <col min="1064" max="1064" width="18.140625" style="2" customWidth="1"/>
    <col min="1065" max="1065" width="26.7109375" style="2" customWidth="1"/>
    <col min="1066" max="1067" width="11.42578125" style="2" customWidth="1"/>
    <col min="1068" max="1068" width="14.28515625" style="2" customWidth="1"/>
    <col min="1069" max="1069" width="25" style="2" customWidth="1"/>
    <col min="1070" max="1071" width="11.42578125" style="2" customWidth="1"/>
    <col min="1072" max="1072" width="19.7109375" style="2" customWidth="1"/>
    <col min="1073" max="1073" width="11.42578125" style="2" customWidth="1"/>
    <col min="1074" max="1074" width="14.7109375" style="2" customWidth="1"/>
    <col min="1075" max="1081" width="11.42578125" style="2" customWidth="1"/>
    <col min="1082" max="1082" width="33.5703125" style="2" customWidth="1"/>
    <col min="1083" max="1316" width="11.42578125" style="2"/>
    <col min="1317" max="1317" width="15.7109375" style="2" customWidth="1"/>
    <col min="1318" max="1318" width="10.28515625" style="2" customWidth="1"/>
    <col min="1319" max="1319" width="16.42578125" style="2" customWidth="1"/>
    <col min="1320" max="1320" width="18.140625" style="2" customWidth="1"/>
    <col min="1321" max="1321" width="26.7109375" style="2" customWidth="1"/>
    <col min="1322" max="1323" width="11.42578125" style="2" customWidth="1"/>
    <col min="1324" max="1324" width="14.28515625" style="2" customWidth="1"/>
    <col min="1325" max="1325" width="25" style="2" customWidth="1"/>
    <col min="1326" max="1327" width="11.42578125" style="2" customWidth="1"/>
    <col min="1328" max="1328" width="19.7109375" style="2" customWidth="1"/>
    <col min="1329" max="1329" width="11.42578125" style="2" customWidth="1"/>
    <col min="1330" max="1330" width="14.7109375" style="2" customWidth="1"/>
    <col min="1331" max="1337" width="11.42578125" style="2" customWidth="1"/>
    <col min="1338" max="1338" width="33.5703125" style="2" customWidth="1"/>
    <col min="1339" max="1572" width="11.42578125" style="2"/>
    <col min="1573" max="1573" width="15.7109375" style="2" customWidth="1"/>
    <col min="1574" max="1574" width="10.28515625" style="2" customWidth="1"/>
    <col min="1575" max="1575" width="16.42578125" style="2" customWidth="1"/>
    <col min="1576" max="1576" width="18.140625" style="2" customWidth="1"/>
    <col min="1577" max="1577" width="26.7109375" style="2" customWidth="1"/>
    <col min="1578" max="1579" width="11.42578125" style="2" customWidth="1"/>
    <col min="1580" max="1580" width="14.28515625" style="2" customWidth="1"/>
    <col min="1581" max="1581" width="25" style="2" customWidth="1"/>
    <col min="1582" max="1583" width="11.42578125" style="2" customWidth="1"/>
    <col min="1584" max="1584" width="19.7109375" style="2" customWidth="1"/>
    <col min="1585" max="1585" width="11.42578125" style="2" customWidth="1"/>
    <col min="1586" max="1586" width="14.7109375" style="2" customWidth="1"/>
    <col min="1587" max="1593" width="11.42578125" style="2" customWidth="1"/>
    <col min="1594" max="1594" width="33.5703125" style="2" customWidth="1"/>
    <col min="1595" max="1828" width="11.42578125" style="2"/>
    <col min="1829" max="1829" width="15.7109375" style="2" customWidth="1"/>
    <col min="1830" max="1830" width="10.28515625" style="2" customWidth="1"/>
    <col min="1831" max="1831" width="16.42578125" style="2" customWidth="1"/>
    <col min="1832" max="1832" width="18.140625" style="2" customWidth="1"/>
    <col min="1833" max="1833" width="26.7109375" style="2" customWidth="1"/>
    <col min="1834" max="1835" width="11.42578125" style="2" customWidth="1"/>
    <col min="1836" max="1836" width="14.28515625" style="2" customWidth="1"/>
    <col min="1837" max="1837" width="25" style="2" customWidth="1"/>
    <col min="1838" max="1839" width="11.42578125" style="2" customWidth="1"/>
    <col min="1840" max="1840" width="19.7109375" style="2" customWidth="1"/>
    <col min="1841" max="1841" width="11.42578125" style="2" customWidth="1"/>
    <col min="1842" max="1842" width="14.7109375" style="2" customWidth="1"/>
    <col min="1843" max="1849" width="11.42578125" style="2" customWidth="1"/>
    <col min="1850" max="1850" width="33.5703125" style="2" customWidth="1"/>
    <col min="1851" max="2084" width="11.42578125" style="2"/>
    <col min="2085" max="2085" width="15.7109375" style="2" customWidth="1"/>
    <col min="2086" max="2086" width="10.28515625" style="2" customWidth="1"/>
    <col min="2087" max="2087" width="16.42578125" style="2" customWidth="1"/>
    <col min="2088" max="2088" width="18.140625" style="2" customWidth="1"/>
    <col min="2089" max="2089" width="26.7109375" style="2" customWidth="1"/>
    <col min="2090" max="2091" width="11.42578125" style="2" customWidth="1"/>
    <col min="2092" max="2092" width="14.28515625" style="2" customWidth="1"/>
    <col min="2093" max="2093" width="25" style="2" customWidth="1"/>
    <col min="2094" max="2095" width="11.42578125" style="2" customWidth="1"/>
    <col min="2096" max="2096" width="19.7109375" style="2" customWidth="1"/>
    <col min="2097" max="2097" width="11.42578125" style="2" customWidth="1"/>
    <col min="2098" max="2098" width="14.7109375" style="2" customWidth="1"/>
    <col min="2099" max="2105" width="11.42578125" style="2" customWidth="1"/>
    <col min="2106" max="2106" width="33.5703125" style="2" customWidth="1"/>
    <col min="2107" max="2340" width="11.42578125" style="2"/>
    <col min="2341" max="2341" width="15.7109375" style="2" customWidth="1"/>
    <col min="2342" max="2342" width="10.28515625" style="2" customWidth="1"/>
    <col min="2343" max="2343" width="16.42578125" style="2" customWidth="1"/>
    <col min="2344" max="2344" width="18.140625" style="2" customWidth="1"/>
    <col min="2345" max="2345" width="26.7109375" style="2" customWidth="1"/>
    <col min="2346" max="2347" width="11.42578125" style="2" customWidth="1"/>
    <col min="2348" max="2348" width="14.28515625" style="2" customWidth="1"/>
    <col min="2349" max="2349" width="25" style="2" customWidth="1"/>
    <col min="2350" max="2351" width="11.42578125" style="2" customWidth="1"/>
    <col min="2352" max="2352" width="19.7109375" style="2" customWidth="1"/>
    <col min="2353" max="2353" width="11.42578125" style="2" customWidth="1"/>
    <col min="2354" max="2354" width="14.7109375" style="2" customWidth="1"/>
    <col min="2355" max="2361" width="11.42578125" style="2" customWidth="1"/>
    <col min="2362" max="2362" width="33.5703125" style="2" customWidth="1"/>
    <col min="2363" max="2596" width="11.42578125" style="2"/>
    <col min="2597" max="2597" width="15.7109375" style="2" customWidth="1"/>
    <col min="2598" max="2598" width="10.28515625" style="2" customWidth="1"/>
    <col min="2599" max="2599" width="16.42578125" style="2" customWidth="1"/>
    <col min="2600" max="2600" width="18.140625" style="2" customWidth="1"/>
    <col min="2601" max="2601" width="26.7109375" style="2" customWidth="1"/>
    <col min="2602" max="2603" width="11.42578125" style="2" customWidth="1"/>
    <col min="2604" max="2604" width="14.28515625" style="2" customWidth="1"/>
    <col min="2605" max="2605" width="25" style="2" customWidth="1"/>
    <col min="2606" max="2607" width="11.42578125" style="2" customWidth="1"/>
    <col min="2608" max="2608" width="19.7109375" style="2" customWidth="1"/>
    <col min="2609" max="2609" width="11.42578125" style="2" customWidth="1"/>
    <col min="2610" max="2610" width="14.7109375" style="2" customWidth="1"/>
    <col min="2611" max="2617" width="11.42578125" style="2" customWidth="1"/>
    <col min="2618" max="2618" width="33.5703125" style="2" customWidth="1"/>
    <col min="2619" max="2852" width="11.42578125" style="2"/>
    <col min="2853" max="2853" width="15.7109375" style="2" customWidth="1"/>
    <col min="2854" max="2854" width="10.28515625" style="2" customWidth="1"/>
    <col min="2855" max="2855" width="16.42578125" style="2" customWidth="1"/>
    <col min="2856" max="2856" width="18.140625" style="2" customWidth="1"/>
    <col min="2857" max="2857" width="26.7109375" style="2" customWidth="1"/>
    <col min="2858" max="2859" width="11.42578125" style="2" customWidth="1"/>
    <col min="2860" max="2860" width="14.28515625" style="2" customWidth="1"/>
    <col min="2861" max="2861" width="25" style="2" customWidth="1"/>
    <col min="2862" max="2863" width="11.42578125" style="2" customWidth="1"/>
    <col min="2864" max="2864" width="19.7109375" style="2" customWidth="1"/>
    <col min="2865" max="2865" width="11.42578125" style="2" customWidth="1"/>
    <col min="2866" max="2866" width="14.7109375" style="2" customWidth="1"/>
    <col min="2867" max="2873" width="11.42578125" style="2" customWidth="1"/>
    <col min="2874" max="2874" width="33.5703125" style="2" customWidth="1"/>
    <col min="2875" max="3108" width="11.42578125" style="2"/>
    <col min="3109" max="3109" width="15.7109375" style="2" customWidth="1"/>
    <col min="3110" max="3110" width="10.28515625" style="2" customWidth="1"/>
    <col min="3111" max="3111" width="16.42578125" style="2" customWidth="1"/>
    <col min="3112" max="3112" width="18.140625" style="2" customWidth="1"/>
    <col min="3113" max="3113" width="26.7109375" style="2" customWidth="1"/>
    <col min="3114" max="3115" width="11.42578125" style="2" customWidth="1"/>
    <col min="3116" max="3116" width="14.28515625" style="2" customWidth="1"/>
    <col min="3117" max="3117" width="25" style="2" customWidth="1"/>
    <col min="3118" max="3119" width="11.42578125" style="2" customWidth="1"/>
    <col min="3120" max="3120" width="19.7109375" style="2" customWidth="1"/>
    <col min="3121" max="3121" width="11.42578125" style="2" customWidth="1"/>
    <col min="3122" max="3122" width="14.7109375" style="2" customWidth="1"/>
    <col min="3123" max="3129" width="11.42578125" style="2" customWidth="1"/>
    <col min="3130" max="3130" width="33.5703125" style="2" customWidth="1"/>
    <col min="3131" max="3364" width="11.42578125" style="2"/>
    <col min="3365" max="3365" width="15.7109375" style="2" customWidth="1"/>
    <col min="3366" max="3366" width="10.28515625" style="2" customWidth="1"/>
    <col min="3367" max="3367" width="16.42578125" style="2" customWidth="1"/>
    <col min="3368" max="3368" width="18.140625" style="2" customWidth="1"/>
    <col min="3369" max="3369" width="26.7109375" style="2" customWidth="1"/>
    <col min="3370" max="3371" width="11.42578125" style="2" customWidth="1"/>
    <col min="3372" max="3372" width="14.28515625" style="2" customWidth="1"/>
    <col min="3373" max="3373" width="25" style="2" customWidth="1"/>
    <col min="3374" max="3375" width="11.42578125" style="2" customWidth="1"/>
    <col min="3376" max="3376" width="19.7109375" style="2" customWidth="1"/>
    <col min="3377" max="3377" width="11.42578125" style="2" customWidth="1"/>
    <col min="3378" max="3378" width="14.7109375" style="2" customWidth="1"/>
    <col min="3379" max="3385" width="11.42578125" style="2" customWidth="1"/>
    <col min="3386" max="3386" width="33.5703125" style="2" customWidth="1"/>
    <col min="3387" max="3620" width="11.42578125" style="2"/>
    <col min="3621" max="3621" width="15.7109375" style="2" customWidth="1"/>
    <col min="3622" max="3622" width="10.28515625" style="2" customWidth="1"/>
    <col min="3623" max="3623" width="16.42578125" style="2" customWidth="1"/>
    <col min="3624" max="3624" width="18.140625" style="2" customWidth="1"/>
    <col min="3625" max="3625" width="26.7109375" style="2" customWidth="1"/>
    <col min="3626" max="3627" width="11.42578125" style="2" customWidth="1"/>
    <col min="3628" max="3628" width="14.28515625" style="2" customWidth="1"/>
    <col min="3629" max="3629" width="25" style="2" customWidth="1"/>
    <col min="3630" max="3631" width="11.42578125" style="2" customWidth="1"/>
    <col min="3632" max="3632" width="19.7109375" style="2" customWidth="1"/>
    <col min="3633" max="3633" width="11.42578125" style="2" customWidth="1"/>
    <col min="3634" max="3634" width="14.7109375" style="2" customWidth="1"/>
    <col min="3635" max="3641" width="11.42578125" style="2" customWidth="1"/>
    <col min="3642" max="3642" width="33.5703125" style="2" customWidth="1"/>
    <col min="3643" max="3876" width="11.42578125" style="2"/>
    <col min="3877" max="3877" width="15.7109375" style="2" customWidth="1"/>
    <col min="3878" max="3878" width="10.28515625" style="2" customWidth="1"/>
    <col min="3879" max="3879" width="16.42578125" style="2" customWidth="1"/>
    <col min="3880" max="3880" width="18.140625" style="2" customWidth="1"/>
    <col min="3881" max="3881" width="26.7109375" style="2" customWidth="1"/>
    <col min="3882" max="3883" width="11.42578125" style="2" customWidth="1"/>
    <col min="3884" max="3884" width="14.28515625" style="2" customWidth="1"/>
    <col min="3885" max="3885" width="25" style="2" customWidth="1"/>
    <col min="3886" max="3887" width="11.42578125" style="2" customWidth="1"/>
    <col min="3888" max="3888" width="19.7109375" style="2" customWidth="1"/>
    <col min="3889" max="3889" width="11.42578125" style="2" customWidth="1"/>
    <col min="3890" max="3890" width="14.7109375" style="2" customWidth="1"/>
    <col min="3891" max="3897" width="11.42578125" style="2" customWidth="1"/>
    <col min="3898" max="3898" width="33.5703125" style="2" customWidth="1"/>
    <col min="3899" max="4132" width="11.42578125" style="2"/>
    <col min="4133" max="4133" width="15.7109375" style="2" customWidth="1"/>
    <col min="4134" max="4134" width="10.28515625" style="2" customWidth="1"/>
    <col min="4135" max="4135" width="16.42578125" style="2" customWidth="1"/>
    <col min="4136" max="4136" width="18.140625" style="2" customWidth="1"/>
    <col min="4137" max="4137" width="26.7109375" style="2" customWidth="1"/>
    <col min="4138" max="4139" width="11.42578125" style="2" customWidth="1"/>
    <col min="4140" max="4140" width="14.28515625" style="2" customWidth="1"/>
    <col min="4141" max="4141" width="25" style="2" customWidth="1"/>
    <col min="4142" max="4143" width="11.42578125" style="2" customWidth="1"/>
    <col min="4144" max="4144" width="19.7109375" style="2" customWidth="1"/>
    <col min="4145" max="4145" width="11.42578125" style="2" customWidth="1"/>
    <col min="4146" max="4146" width="14.7109375" style="2" customWidth="1"/>
    <col min="4147" max="4153" width="11.42578125" style="2" customWidth="1"/>
    <col min="4154" max="4154" width="33.5703125" style="2" customWidth="1"/>
    <col min="4155" max="4388" width="11.42578125" style="2"/>
    <col min="4389" max="4389" width="15.7109375" style="2" customWidth="1"/>
    <col min="4390" max="4390" width="10.28515625" style="2" customWidth="1"/>
    <col min="4391" max="4391" width="16.42578125" style="2" customWidth="1"/>
    <col min="4392" max="4392" width="18.140625" style="2" customWidth="1"/>
    <col min="4393" max="4393" width="26.7109375" style="2" customWidth="1"/>
    <col min="4394" max="4395" width="11.42578125" style="2" customWidth="1"/>
    <col min="4396" max="4396" width="14.28515625" style="2" customWidth="1"/>
    <col min="4397" max="4397" width="25" style="2" customWidth="1"/>
    <col min="4398" max="4399" width="11.42578125" style="2" customWidth="1"/>
    <col min="4400" max="4400" width="19.7109375" style="2" customWidth="1"/>
    <col min="4401" max="4401" width="11.42578125" style="2" customWidth="1"/>
    <col min="4402" max="4402" width="14.7109375" style="2" customWidth="1"/>
    <col min="4403" max="4409" width="11.42578125" style="2" customWidth="1"/>
    <col min="4410" max="4410" width="33.5703125" style="2" customWidth="1"/>
    <col min="4411" max="4644" width="11.42578125" style="2"/>
    <col min="4645" max="4645" width="15.7109375" style="2" customWidth="1"/>
    <col min="4646" max="4646" width="10.28515625" style="2" customWidth="1"/>
    <col min="4647" max="4647" width="16.42578125" style="2" customWidth="1"/>
    <col min="4648" max="4648" width="18.140625" style="2" customWidth="1"/>
    <col min="4649" max="4649" width="26.7109375" style="2" customWidth="1"/>
    <col min="4650" max="4651" width="11.42578125" style="2" customWidth="1"/>
    <col min="4652" max="4652" width="14.28515625" style="2" customWidth="1"/>
    <col min="4653" max="4653" width="25" style="2" customWidth="1"/>
    <col min="4654" max="4655" width="11.42578125" style="2" customWidth="1"/>
    <col min="4656" max="4656" width="19.7109375" style="2" customWidth="1"/>
    <col min="4657" max="4657" width="11.42578125" style="2" customWidth="1"/>
    <col min="4658" max="4658" width="14.7109375" style="2" customWidth="1"/>
    <col min="4659" max="4665" width="11.42578125" style="2" customWidth="1"/>
    <col min="4666" max="4666" width="33.5703125" style="2" customWidth="1"/>
    <col min="4667" max="4900" width="11.42578125" style="2"/>
    <col min="4901" max="4901" width="15.7109375" style="2" customWidth="1"/>
    <col min="4902" max="4902" width="10.28515625" style="2" customWidth="1"/>
    <col min="4903" max="4903" width="16.42578125" style="2" customWidth="1"/>
    <col min="4904" max="4904" width="18.140625" style="2" customWidth="1"/>
    <col min="4905" max="4905" width="26.7109375" style="2" customWidth="1"/>
    <col min="4906" max="4907" width="11.42578125" style="2" customWidth="1"/>
    <col min="4908" max="4908" width="14.28515625" style="2" customWidth="1"/>
    <col min="4909" max="4909" width="25" style="2" customWidth="1"/>
    <col min="4910" max="4911" width="11.42578125" style="2" customWidth="1"/>
    <col min="4912" max="4912" width="19.7109375" style="2" customWidth="1"/>
    <col min="4913" max="4913" width="11.42578125" style="2" customWidth="1"/>
    <col min="4914" max="4914" width="14.7109375" style="2" customWidth="1"/>
    <col min="4915" max="4921" width="11.42578125" style="2" customWidth="1"/>
    <col min="4922" max="4922" width="33.5703125" style="2" customWidth="1"/>
    <col min="4923" max="5156" width="11.42578125" style="2"/>
    <col min="5157" max="5157" width="15.7109375" style="2" customWidth="1"/>
    <col min="5158" max="5158" width="10.28515625" style="2" customWidth="1"/>
    <col min="5159" max="5159" width="16.42578125" style="2" customWidth="1"/>
    <col min="5160" max="5160" width="18.140625" style="2" customWidth="1"/>
    <col min="5161" max="5161" width="26.7109375" style="2" customWidth="1"/>
    <col min="5162" max="5163" width="11.42578125" style="2" customWidth="1"/>
    <col min="5164" max="5164" width="14.28515625" style="2" customWidth="1"/>
    <col min="5165" max="5165" width="25" style="2" customWidth="1"/>
    <col min="5166" max="5167" width="11.42578125" style="2" customWidth="1"/>
    <col min="5168" max="5168" width="19.7109375" style="2" customWidth="1"/>
    <col min="5169" max="5169" width="11.42578125" style="2" customWidth="1"/>
    <col min="5170" max="5170" width="14.7109375" style="2" customWidth="1"/>
    <col min="5171" max="5177" width="11.42578125" style="2" customWidth="1"/>
    <col min="5178" max="5178" width="33.5703125" style="2" customWidth="1"/>
    <col min="5179" max="5412" width="11.42578125" style="2"/>
    <col min="5413" max="5413" width="15.7109375" style="2" customWidth="1"/>
    <col min="5414" max="5414" width="10.28515625" style="2" customWidth="1"/>
    <col min="5415" max="5415" width="16.42578125" style="2" customWidth="1"/>
    <col min="5416" max="5416" width="18.140625" style="2" customWidth="1"/>
    <col min="5417" max="5417" width="26.7109375" style="2" customWidth="1"/>
    <col min="5418" max="5419" width="11.42578125" style="2" customWidth="1"/>
    <col min="5420" max="5420" width="14.28515625" style="2" customWidth="1"/>
    <col min="5421" max="5421" width="25" style="2" customWidth="1"/>
    <col min="5422" max="5423" width="11.42578125" style="2" customWidth="1"/>
    <col min="5424" max="5424" width="19.7109375" style="2" customWidth="1"/>
    <col min="5425" max="5425" width="11.42578125" style="2" customWidth="1"/>
    <col min="5426" max="5426" width="14.7109375" style="2" customWidth="1"/>
    <col min="5427" max="5433" width="11.42578125" style="2" customWidth="1"/>
    <col min="5434" max="5434" width="33.5703125" style="2" customWidth="1"/>
    <col min="5435" max="5668" width="11.42578125" style="2"/>
    <col min="5669" max="5669" width="15.7109375" style="2" customWidth="1"/>
    <col min="5670" max="5670" width="10.28515625" style="2" customWidth="1"/>
    <col min="5671" max="5671" width="16.42578125" style="2" customWidth="1"/>
    <col min="5672" max="5672" width="18.140625" style="2" customWidth="1"/>
    <col min="5673" max="5673" width="26.7109375" style="2" customWidth="1"/>
    <col min="5674" max="5675" width="11.42578125" style="2" customWidth="1"/>
    <col min="5676" max="5676" width="14.28515625" style="2" customWidth="1"/>
    <col min="5677" max="5677" width="25" style="2" customWidth="1"/>
    <col min="5678" max="5679" width="11.42578125" style="2" customWidth="1"/>
    <col min="5680" max="5680" width="19.7109375" style="2" customWidth="1"/>
    <col min="5681" max="5681" width="11.42578125" style="2" customWidth="1"/>
    <col min="5682" max="5682" width="14.7109375" style="2" customWidth="1"/>
    <col min="5683" max="5689" width="11.42578125" style="2" customWidth="1"/>
    <col min="5690" max="5690" width="33.5703125" style="2" customWidth="1"/>
    <col min="5691" max="5924" width="11.42578125" style="2"/>
    <col min="5925" max="5925" width="15.7109375" style="2" customWidth="1"/>
    <col min="5926" max="5926" width="10.28515625" style="2" customWidth="1"/>
    <col min="5927" max="5927" width="16.42578125" style="2" customWidth="1"/>
    <col min="5928" max="5928" width="18.140625" style="2" customWidth="1"/>
    <col min="5929" max="5929" width="26.7109375" style="2" customWidth="1"/>
    <col min="5930" max="5931" width="11.42578125" style="2" customWidth="1"/>
    <col min="5932" max="5932" width="14.28515625" style="2" customWidth="1"/>
    <col min="5933" max="5933" width="25" style="2" customWidth="1"/>
    <col min="5934" max="5935" width="11.42578125" style="2" customWidth="1"/>
    <col min="5936" max="5936" width="19.7109375" style="2" customWidth="1"/>
    <col min="5937" max="5937" width="11.42578125" style="2" customWidth="1"/>
    <col min="5938" max="5938" width="14.7109375" style="2" customWidth="1"/>
    <col min="5939" max="5945" width="11.42578125" style="2" customWidth="1"/>
    <col min="5946" max="5946" width="33.5703125" style="2" customWidth="1"/>
    <col min="5947" max="6180" width="11.42578125" style="2"/>
    <col min="6181" max="6181" width="15.7109375" style="2" customWidth="1"/>
    <col min="6182" max="6182" width="10.28515625" style="2" customWidth="1"/>
    <col min="6183" max="6183" width="16.42578125" style="2" customWidth="1"/>
    <col min="6184" max="6184" width="18.140625" style="2" customWidth="1"/>
    <col min="6185" max="6185" width="26.7109375" style="2" customWidth="1"/>
    <col min="6186" max="6187" width="11.42578125" style="2" customWidth="1"/>
    <col min="6188" max="6188" width="14.28515625" style="2" customWidth="1"/>
    <col min="6189" max="6189" width="25" style="2" customWidth="1"/>
    <col min="6190" max="6191" width="11.42578125" style="2" customWidth="1"/>
    <col min="6192" max="6192" width="19.7109375" style="2" customWidth="1"/>
    <col min="6193" max="6193" width="11.42578125" style="2" customWidth="1"/>
    <col min="6194" max="6194" width="14.7109375" style="2" customWidth="1"/>
    <col min="6195" max="6201" width="11.42578125" style="2" customWidth="1"/>
    <col min="6202" max="6202" width="33.5703125" style="2" customWidth="1"/>
    <col min="6203" max="6436" width="11.42578125" style="2"/>
    <col min="6437" max="6437" width="15.7109375" style="2" customWidth="1"/>
    <col min="6438" max="6438" width="10.28515625" style="2" customWidth="1"/>
    <col min="6439" max="6439" width="16.42578125" style="2" customWidth="1"/>
    <col min="6440" max="6440" width="18.140625" style="2" customWidth="1"/>
    <col min="6441" max="6441" width="26.7109375" style="2" customWidth="1"/>
    <col min="6442" max="6443" width="11.42578125" style="2" customWidth="1"/>
    <col min="6444" max="6444" width="14.28515625" style="2" customWidth="1"/>
    <col min="6445" max="6445" width="25" style="2" customWidth="1"/>
    <col min="6446" max="6447" width="11.42578125" style="2" customWidth="1"/>
    <col min="6448" max="6448" width="19.7109375" style="2" customWidth="1"/>
    <col min="6449" max="6449" width="11.42578125" style="2" customWidth="1"/>
    <col min="6450" max="6450" width="14.7109375" style="2" customWidth="1"/>
    <col min="6451" max="6457" width="11.42578125" style="2" customWidth="1"/>
    <col min="6458" max="6458" width="33.5703125" style="2" customWidth="1"/>
    <col min="6459" max="6692" width="11.42578125" style="2"/>
    <col min="6693" max="6693" width="15.7109375" style="2" customWidth="1"/>
    <col min="6694" max="6694" width="10.28515625" style="2" customWidth="1"/>
    <col min="6695" max="6695" width="16.42578125" style="2" customWidth="1"/>
    <col min="6696" max="6696" width="18.140625" style="2" customWidth="1"/>
    <col min="6697" max="6697" width="26.7109375" style="2" customWidth="1"/>
    <col min="6698" max="6699" width="11.42578125" style="2" customWidth="1"/>
    <col min="6700" max="6700" width="14.28515625" style="2" customWidth="1"/>
    <col min="6701" max="6701" width="25" style="2" customWidth="1"/>
    <col min="6702" max="6703" width="11.42578125" style="2" customWidth="1"/>
    <col min="6704" max="6704" width="19.7109375" style="2" customWidth="1"/>
    <col min="6705" max="6705" width="11.42578125" style="2" customWidth="1"/>
    <col min="6706" max="6706" width="14.7109375" style="2" customWidth="1"/>
    <col min="6707" max="6713" width="11.42578125" style="2" customWidth="1"/>
    <col min="6714" max="6714" width="33.5703125" style="2" customWidth="1"/>
    <col min="6715" max="6948" width="11.42578125" style="2"/>
    <col min="6949" max="6949" width="15.7109375" style="2" customWidth="1"/>
    <col min="6950" max="6950" width="10.28515625" style="2" customWidth="1"/>
    <col min="6951" max="6951" width="16.42578125" style="2" customWidth="1"/>
    <col min="6952" max="6952" width="18.140625" style="2" customWidth="1"/>
    <col min="6953" max="6953" width="26.7109375" style="2" customWidth="1"/>
    <col min="6954" max="6955" width="11.42578125" style="2" customWidth="1"/>
    <col min="6956" max="6956" width="14.28515625" style="2" customWidth="1"/>
    <col min="6957" max="6957" width="25" style="2" customWidth="1"/>
    <col min="6958" max="6959" width="11.42578125" style="2" customWidth="1"/>
    <col min="6960" max="6960" width="19.7109375" style="2" customWidth="1"/>
    <col min="6961" max="6961" width="11.42578125" style="2" customWidth="1"/>
    <col min="6962" max="6962" width="14.7109375" style="2" customWidth="1"/>
    <col min="6963" max="6969" width="11.42578125" style="2" customWidth="1"/>
    <col min="6970" max="6970" width="33.5703125" style="2" customWidth="1"/>
    <col min="6971" max="7204" width="11.42578125" style="2"/>
    <col min="7205" max="7205" width="15.7109375" style="2" customWidth="1"/>
    <col min="7206" max="7206" width="10.28515625" style="2" customWidth="1"/>
    <col min="7207" max="7207" width="16.42578125" style="2" customWidth="1"/>
    <col min="7208" max="7208" width="18.140625" style="2" customWidth="1"/>
    <col min="7209" max="7209" width="26.7109375" style="2" customWidth="1"/>
    <col min="7210" max="7211" width="11.42578125" style="2" customWidth="1"/>
    <col min="7212" max="7212" width="14.28515625" style="2" customWidth="1"/>
    <col min="7213" max="7213" width="25" style="2" customWidth="1"/>
    <col min="7214" max="7215" width="11.42578125" style="2" customWidth="1"/>
    <col min="7216" max="7216" width="19.7109375" style="2" customWidth="1"/>
    <col min="7217" max="7217" width="11.42578125" style="2" customWidth="1"/>
    <col min="7218" max="7218" width="14.7109375" style="2" customWidth="1"/>
    <col min="7219" max="7225" width="11.42578125" style="2" customWidth="1"/>
    <col min="7226" max="7226" width="33.5703125" style="2" customWidth="1"/>
    <col min="7227" max="7460" width="11.42578125" style="2"/>
    <col min="7461" max="7461" width="15.7109375" style="2" customWidth="1"/>
    <col min="7462" max="7462" width="10.28515625" style="2" customWidth="1"/>
    <col min="7463" max="7463" width="16.42578125" style="2" customWidth="1"/>
    <col min="7464" max="7464" width="18.140625" style="2" customWidth="1"/>
    <col min="7465" max="7465" width="26.7109375" style="2" customWidth="1"/>
    <col min="7466" max="7467" width="11.42578125" style="2" customWidth="1"/>
    <col min="7468" max="7468" width="14.28515625" style="2" customWidth="1"/>
    <col min="7469" max="7469" width="25" style="2" customWidth="1"/>
    <col min="7470" max="7471" width="11.42578125" style="2" customWidth="1"/>
    <col min="7472" max="7472" width="19.7109375" style="2" customWidth="1"/>
    <col min="7473" max="7473" width="11.42578125" style="2" customWidth="1"/>
    <col min="7474" max="7474" width="14.7109375" style="2" customWidth="1"/>
    <col min="7475" max="7481" width="11.42578125" style="2" customWidth="1"/>
    <col min="7482" max="7482" width="33.5703125" style="2" customWidth="1"/>
    <col min="7483" max="7716" width="11.42578125" style="2"/>
    <col min="7717" max="7717" width="15.7109375" style="2" customWidth="1"/>
    <col min="7718" max="7718" width="10.28515625" style="2" customWidth="1"/>
    <col min="7719" max="7719" width="16.42578125" style="2" customWidth="1"/>
    <col min="7720" max="7720" width="18.140625" style="2" customWidth="1"/>
    <col min="7721" max="7721" width="26.7109375" style="2" customWidth="1"/>
    <col min="7722" max="7723" width="11.42578125" style="2" customWidth="1"/>
    <col min="7724" max="7724" width="14.28515625" style="2" customWidth="1"/>
    <col min="7725" max="7725" width="25" style="2" customWidth="1"/>
    <col min="7726" max="7727" width="11.42578125" style="2" customWidth="1"/>
    <col min="7728" max="7728" width="19.7109375" style="2" customWidth="1"/>
    <col min="7729" max="7729" width="11.42578125" style="2" customWidth="1"/>
    <col min="7730" max="7730" width="14.7109375" style="2" customWidth="1"/>
    <col min="7731" max="7737" width="11.42578125" style="2" customWidth="1"/>
    <col min="7738" max="7738" width="33.5703125" style="2" customWidth="1"/>
    <col min="7739" max="7972" width="11.42578125" style="2"/>
    <col min="7973" max="7973" width="15.7109375" style="2" customWidth="1"/>
    <col min="7974" max="7974" width="10.28515625" style="2" customWidth="1"/>
    <col min="7975" max="7975" width="16.42578125" style="2" customWidth="1"/>
    <col min="7976" max="7976" width="18.140625" style="2" customWidth="1"/>
    <col min="7977" max="7977" width="26.7109375" style="2" customWidth="1"/>
    <col min="7978" max="7979" width="11.42578125" style="2" customWidth="1"/>
    <col min="7980" max="7980" width="14.28515625" style="2" customWidth="1"/>
    <col min="7981" max="7981" width="25" style="2" customWidth="1"/>
    <col min="7982" max="7983" width="11.42578125" style="2" customWidth="1"/>
    <col min="7984" max="7984" width="19.7109375" style="2" customWidth="1"/>
    <col min="7985" max="7985" width="11.42578125" style="2" customWidth="1"/>
    <col min="7986" max="7986" width="14.7109375" style="2" customWidth="1"/>
    <col min="7987" max="7993" width="11.42578125" style="2" customWidth="1"/>
    <col min="7994" max="7994" width="33.5703125" style="2" customWidth="1"/>
    <col min="7995" max="8228" width="11.42578125" style="2"/>
    <col min="8229" max="8229" width="15.7109375" style="2" customWidth="1"/>
    <col min="8230" max="8230" width="10.28515625" style="2" customWidth="1"/>
    <col min="8231" max="8231" width="16.42578125" style="2" customWidth="1"/>
    <col min="8232" max="8232" width="18.140625" style="2" customWidth="1"/>
    <col min="8233" max="8233" width="26.7109375" style="2" customWidth="1"/>
    <col min="8234" max="8235" width="11.42578125" style="2" customWidth="1"/>
    <col min="8236" max="8236" width="14.28515625" style="2" customWidth="1"/>
    <col min="8237" max="8237" width="25" style="2" customWidth="1"/>
    <col min="8238" max="8239" width="11.42578125" style="2" customWidth="1"/>
    <col min="8240" max="8240" width="19.7109375" style="2" customWidth="1"/>
    <col min="8241" max="8241" width="11.42578125" style="2" customWidth="1"/>
    <col min="8242" max="8242" width="14.7109375" style="2" customWidth="1"/>
    <col min="8243" max="8249" width="11.42578125" style="2" customWidth="1"/>
    <col min="8250" max="8250" width="33.5703125" style="2" customWidth="1"/>
    <col min="8251" max="8484" width="11.42578125" style="2"/>
    <col min="8485" max="8485" width="15.7109375" style="2" customWidth="1"/>
    <col min="8486" max="8486" width="10.28515625" style="2" customWidth="1"/>
    <col min="8487" max="8487" width="16.42578125" style="2" customWidth="1"/>
    <col min="8488" max="8488" width="18.140625" style="2" customWidth="1"/>
    <col min="8489" max="8489" width="26.7109375" style="2" customWidth="1"/>
    <col min="8490" max="8491" width="11.42578125" style="2" customWidth="1"/>
    <col min="8492" max="8492" width="14.28515625" style="2" customWidth="1"/>
    <col min="8493" max="8493" width="25" style="2" customWidth="1"/>
    <col min="8494" max="8495" width="11.42578125" style="2" customWidth="1"/>
    <col min="8496" max="8496" width="19.7109375" style="2" customWidth="1"/>
    <col min="8497" max="8497" width="11.42578125" style="2" customWidth="1"/>
    <col min="8498" max="8498" width="14.7109375" style="2" customWidth="1"/>
    <col min="8499" max="8505" width="11.42578125" style="2" customWidth="1"/>
    <col min="8506" max="8506" width="33.5703125" style="2" customWidth="1"/>
    <col min="8507" max="8740" width="11.42578125" style="2"/>
    <col min="8741" max="8741" width="15.7109375" style="2" customWidth="1"/>
    <col min="8742" max="8742" width="10.28515625" style="2" customWidth="1"/>
    <col min="8743" max="8743" width="16.42578125" style="2" customWidth="1"/>
    <col min="8744" max="8744" width="18.140625" style="2" customWidth="1"/>
    <col min="8745" max="8745" width="26.7109375" style="2" customWidth="1"/>
    <col min="8746" max="8747" width="11.42578125" style="2" customWidth="1"/>
    <col min="8748" max="8748" width="14.28515625" style="2" customWidth="1"/>
    <col min="8749" max="8749" width="25" style="2" customWidth="1"/>
    <col min="8750" max="8751" width="11.42578125" style="2" customWidth="1"/>
    <col min="8752" max="8752" width="19.7109375" style="2" customWidth="1"/>
    <col min="8753" max="8753" width="11.42578125" style="2" customWidth="1"/>
    <col min="8754" max="8754" width="14.7109375" style="2" customWidth="1"/>
    <col min="8755" max="8761" width="11.42578125" style="2" customWidth="1"/>
    <col min="8762" max="8762" width="33.5703125" style="2" customWidth="1"/>
    <col min="8763" max="8996" width="11.42578125" style="2"/>
    <col min="8997" max="8997" width="15.7109375" style="2" customWidth="1"/>
    <col min="8998" max="8998" width="10.28515625" style="2" customWidth="1"/>
    <col min="8999" max="8999" width="16.42578125" style="2" customWidth="1"/>
    <col min="9000" max="9000" width="18.140625" style="2" customWidth="1"/>
    <col min="9001" max="9001" width="26.7109375" style="2" customWidth="1"/>
    <col min="9002" max="9003" width="11.42578125" style="2" customWidth="1"/>
    <col min="9004" max="9004" width="14.28515625" style="2" customWidth="1"/>
    <col min="9005" max="9005" width="25" style="2" customWidth="1"/>
    <col min="9006" max="9007" width="11.42578125" style="2" customWidth="1"/>
    <col min="9008" max="9008" width="19.7109375" style="2" customWidth="1"/>
    <col min="9009" max="9009" width="11.42578125" style="2" customWidth="1"/>
    <col min="9010" max="9010" width="14.7109375" style="2" customWidth="1"/>
    <col min="9011" max="9017" width="11.42578125" style="2" customWidth="1"/>
    <col min="9018" max="9018" width="33.5703125" style="2" customWidth="1"/>
    <col min="9019" max="9252" width="11.42578125" style="2"/>
    <col min="9253" max="9253" width="15.7109375" style="2" customWidth="1"/>
    <col min="9254" max="9254" width="10.28515625" style="2" customWidth="1"/>
    <col min="9255" max="9255" width="16.42578125" style="2" customWidth="1"/>
    <col min="9256" max="9256" width="18.140625" style="2" customWidth="1"/>
    <col min="9257" max="9257" width="26.7109375" style="2" customWidth="1"/>
    <col min="9258" max="9259" width="11.42578125" style="2" customWidth="1"/>
    <col min="9260" max="9260" width="14.28515625" style="2" customWidth="1"/>
    <col min="9261" max="9261" width="25" style="2" customWidth="1"/>
    <col min="9262" max="9263" width="11.42578125" style="2" customWidth="1"/>
    <col min="9264" max="9264" width="19.7109375" style="2" customWidth="1"/>
    <col min="9265" max="9265" width="11.42578125" style="2" customWidth="1"/>
    <col min="9266" max="9266" width="14.7109375" style="2" customWidth="1"/>
    <col min="9267" max="9273" width="11.42578125" style="2" customWidth="1"/>
    <col min="9274" max="9274" width="33.5703125" style="2" customWidth="1"/>
    <col min="9275" max="9508" width="11.42578125" style="2"/>
    <col min="9509" max="9509" width="15.7109375" style="2" customWidth="1"/>
    <col min="9510" max="9510" width="10.28515625" style="2" customWidth="1"/>
    <col min="9511" max="9511" width="16.42578125" style="2" customWidth="1"/>
    <col min="9512" max="9512" width="18.140625" style="2" customWidth="1"/>
    <col min="9513" max="9513" width="26.7109375" style="2" customWidth="1"/>
    <col min="9514" max="9515" width="11.42578125" style="2" customWidth="1"/>
    <col min="9516" max="9516" width="14.28515625" style="2" customWidth="1"/>
    <col min="9517" max="9517" width="25" style="2" customWidth="1"/>
    <col min="9518" max="9519" width="11.42578125" style="2" customWidth="1"/>
    <col min="9520" max="9520" width="19.7109375" style="2" customWidth="1"/>
    <col min="9521" max="9521" width="11.42578125" style="2" customWidth="1"/>
    <col min="9522" max="9522" width="14.7109375" style="2" customWidth="1"/>
    <col min="9523" max="9529" width="11.42578125" style="2" customWidth="1"/>
    <col min="9530" max="9530" width="33.5703125" style="2" customWidth="1"/>
    <col min="9531" max="9764" width="11.42578125" style="2"/>
    <col min="9765" max="9765" width="15.7109375" style="2" customWidth="1"/>
    <col min="9766" max="9766" width="10.28515625" style="2" customWidth="1"/>
    <col min="9767" max="9767" width="16.42578125" style="2" customWidth="1"/>
    <col min="9768" max="9768" width="18.140625" style="2" customWidth="1"/>
    <col min="9769" max="9769" width="26.7109375" style="2" customWidth="1"/>
    <col min="9770" max="9771" width="11.42578125" style="2" customWidth="1"/>
    <col min="9772" max="9772" width="14.28515625" style="2" customWidth="1"/>
    <col min="9773" max="9773" width="25" style="2" customWidth="1"/>
    <col min="9774" max="9775" width="11.42578125" style="2" customWidth="1"/>
    <col min="9776" max="9776" width="19.7109375" style="2" customWidth="1"/>
    <col min="9777" max="9777" width="11.42578125" style="2" customWidth="1"/>
    <col min="9778" max="9778" width="14.7109375" style="2" customWidth="1"/>
    <col min="9779" max="9785" width="11.42578125" style="2" customWidth="1"/>
    <col min="9786" max="9786" width="33.5703125" style="2" customWidth="1"/>
    <col min="9787" max="10020" width="11.42578125" style="2"/>
    <col min="10021" max="10021" width="15.7109375" style="2" customWidth="1"/>
    <col min="10022" max="10022" width="10.28515625" style="2" customWidth="1"/>
    <col min="10023" max="10023" width="16.42578125" style="2" customWidth="1"/>
    <col min="10024" max="10024" width="18.140625" style="2" customWidth="1"/>
    <col min="10025" max="10025" width="26.7109375" style="2" customWidth="1"/>
    <col min="10026" max="10027" width="11.42578125" style="2" customWidth="1"/>
    <col min="10028" max="10028" width="14.28515625" style="2" customWidth="1"/>
    <col min="10029" max="10029" width="25" style="2" customWidth="1"/>
    <col min="10030" max="10031" width="11.42578125" style="2" customWidth="1"/>
    <col min="10032" max="10032" width="19.7109375" style="2" customWidth="1"/>
    <col min="10033" max="10033" width="11.42578125" style="2" customWidth="1"/>
    <col min="10034" max="10034" width="14.7109375" style="2" customWidth="1"/>
    <col min="10035" max="10041" width="11.42578125" style="2" customWidth="1"/>
    <col min="10042" max="10042" width="33.5703125" style="2" customWidth="1"/>
    <col min="10043" max="10276" width="11.42578125" style="2"/>
    <col min="10277" max="10277" width="15.7109375" style="2" customWidth="1"/>
    <col min="10278" max="10278" width="10.28515625" style="2" customWidth="1"/>
    <col min="10279" max="10279" width="16.42578125" style="2" customWidth="1"/>
    <col min="10280" max="10280" width="18.140625" style="2" customWidth="1"/>
    <col min="10281" max="10281" width="26.7109375" style="2" customWidth="1"/>
    <col min="10282" max="10283" width="11.42578125" style="2" customWidth="1"/>
    <col min="10284" max="10284" width="14.28515625" style="2" customWidth="1"/>
    <col min="10285" max="10285" width="25" style="2" customWidth="1"/>
    <col min="10286" max="10287" width="11.42578125" style="2" customWidth="1"/>
    <col min="10288" max="10288" width="19.7109375" style="2" customWidth="1"/>
    <col min="10289" max="10289" width="11.42578125" style="2" customWidth="1"/>
    <col min="10290" max="10290" width="14.7109375" style="2" customWidth="1"/>
    <col min="10291" max="10297" width="11.42578125" style="2" customWidth="1"/>
    <col min="10298" max="10298" width="33.5703125" style="2" customWidth="1"/>
    <col min="10299" max="10532" width="11.42578125" style="2"/>
    <col min="10533" max="10533" width="15.7109375" style="2" customWidth="1"/>
    <col min="10534" max="10534" width="10.28515625" style="2" customWidth="1"/>
    <col min="10535" max="10535" width="16.42578125" style="2" customWidth="1"/>
    <col min="10536" max="10536" width="18.140625" style="2" customWidth="1"/>
    <col min="10537" max="10537" width="26.7109375" style="2" customWidth="1"/>
    <col min="10538" max="10539" width="11.42578125" style="2" customWidth="1"/>
    <col min="10540" max="10540" width="14.28515625" style="2" customWidth="1"/>
    <col min="10541" max="10541" width="25" style="2" customWidth="1"/>
    <col min="10542" max="10543" width="11.42578125" style="2" customWidth="1"/>
    <col min="10544" max="10544" width="19.7109375" style="2" customWidth="1"/>
    <col min="10545" max="10545" width="11.42578125" style="2" customWidth="1"/>
    <col min="10546" max="10546" width="14.7109375" style="2" customWidth="1"/>
    <col min="10547" max="10553" width="11.42578125" style="2" customWidth="1"/>
    <col min="10554" max="10554" width="33.5703125" style="2" customWidth="1"/>
    <col min="10555" max="10788" width="11.42578125" style="2"/>
    <col min="10789" max="10789" width="15.7109375" style="2" customWidth="1"/>
    <col min="10790" max="10790" width="10.28515625" style="2" customWidth="1"/>
    <col min="10791" max="10791" width="16.42578125" style="2" customWidth="1"/>
    <col min="10792" max="10792" width="18.140625" style="2" customWidth="1"/>
    <col min="10793" max="10793" width="26.7109375" style="2" customWidth="1"/>
    <col min="10794" max="10795" width="11.42578125" style="2" customWidth="1"/>
    <col min="10796" max="10796" width="14.28515625" style="2" customWidth="1"/>
    <col min="10797" max="10797" width="25" style="2" customWidth="1"/>
    <col min="10798" max="10799" width="11.42578125" style="2" customWidth="1"/>
    <col min="10800" max="10800" width="19.7109375" style="2" customWidth="1"/>
    <col min="10801" max="10801" width="11.42578125" style="2" customWidth="1"/>
    <col min="10802" max="10802" width="14.7109375" style="2" customWidth="1"/>
    <col min="10803" max="10809" width="11.42578125" style="2" customWidth="1"/>
    <col min="10810" max="10810" width="33.5703125" style="2" customWidth="1"/>
    <col min="10811" max="11044" width="11.42578125" style="2"/>
    <col min="11045" max="11045" width="15.7109375" style="2" customWidth="1"/>
    <col min="11046" max="11046" width="10.28515625" style="2" customWidth="1"/>
    <col min="11047" max="11047" width="16.42578125" style="2" customWidth="1"/>
    <col min="11048" max="11048" width="18.140625" style="2" customWidth="1"/>
    <col min="11049" max="11049" width="26.7109375" style="2" customWidth="1"/>
    <col min="11050" max="11051" width="11.42578125" style="2" customWidth="1"/>
    <col min="11052" max="11052" width="14.28515625" style="2" customWidth="1"/>
    <col min="11053" max="11053" width="25" style="2" customWidth="1"/>
    <col min="11054" max="11055" width="11.42578125" style="2" customWidth="1"/>
    <col min="11056" max="11056" width="19.7109375" style="2" customWidth="1"/>
    <col min="11057" max="11057" width="11.42578125" style="2" customWidth="1"/>
    <col min="11058" max="11058" width="14.7109375" style="2" customWidth="1"/>
    <col min="11059" max="11065" width="11.42578125" style="2" customWidth="1"/>
    <col min="11066" max="11066" width="33.5703125" style="2" customWidth="1"/>
    <col min="11067" max="11300" width="11.42578125" style="2"/>
    <col min="11301" max="11301" width="15.7109375" style="2" customWidth="1"/>
    <col min="11302" max="11302" width="10.28515625" style="2" customWidth="1"/>
    <col min="11303" max="11303" width="16.42578125" style="2" customWidth="1"/>
    <col min="11304" max="11304" width="18.140625" style="2" customWidth="1"/>
    <col min="11305" max="11305" width="26.7109375" style="2" customWidth="1"/>
    <col min="11306" max="11307" width="11.42578125" style="2" customWidth="1"/>
    <col min="11308" max="11308" width="14.28515625" style="2" customWidth="1"/>
    <col min="11309" max="11309" width="25" style="2" customWidth="1"/>
    <col min="11310" max="11311" width="11.42578125" style="2" customWidth="1"/>
    <col min="11312" max="11312" width="19.7109375" style="2" customWidth="1"/>
    <col min="11313" max="11313" width="11.42578125" style="2" customWidth="1"/>
    <col min="11314" max="11314" width="14.7109375" style="2" customWidth="1"/>
    <col min="11315" max="11321" width="11.42578125" style="2" customWidth="1"/>
    <col min="11322" max="11322" width="33.5703125" style="2" customWidth="1"/>
    <col min="11323" max="11556" width="11.42578125" style="2"/>
    <col min="11557" max="11557" width="15.7109375" style="2" customWidth="1"/>
    <col min="11558" max="11558" width="10.28515625" style="2" customWidth="1"/>
    <col min="11559" max="11559" width="16.42578125" style="2" customWidth="1"/>
    <col min="11560" max="11560" width="18.140625" style="2" customWidth="1"/>
    <col min="11561" max="11561" width="26.7109375" style="2" customWidth="1"/>
    <col min="11562" max="11563" width="11.42578125" style="2" customWidth="1"/>
    <col min="11564" max="11564" width="14.28515625" style="2" customWidth="1"/>
    <col min="11565" max="11565" width="25" style="2" customWidth="1"/>
    <col min="11566" max="11567" width="11.42578125" style="2" customWidth="1"/>
    <col min="11568" max="11568" width="19.7109375" style="2" customWidth="1"/>
    <col min="11569" max="11569" width="11.42578125" style="2" customWidth="1"/>
    <col min="11570" max="11570" width="14.7109375" style="2" customWidth="1"/>
    <col min="11571" max="11577" width="11.42578125" style="2" customWidth="1"/>
    <col min="11578" max="11578" width="33.5703125" style="2" customWidth="1"/>
    <col min="11579" max="11812" width="11.42578125" style="2"/>
    <col min="11813" max="11813" width="15.7109375" style="2" customWidth="1"/>
    <col min="11814" max="11814" width="10.28515625" style="2" customWidth="1"/>
    <col min="11815" max="11815" width="16.42578125" style="2" customWidth="1"/>
    <col min="11816" max="11816" width="18.140625" style="2" customWidth="1"/>
    <col min="11817" max="11817" width="26.7109375" style="2" customWidth="1"/>
    <col min="11818" max="11819" width="11.42578125" style="2" customWidth="1"/>
    <col min="11820" max="11820" width="14.28515625" style="2" customWidth="1"/>
    <col min="11821" max="11821" width="25" style="2" customWidth="1"/>
    <col min="11822" max="11823" width="11.42578125" style="2" customWidth="1"/>
    <col min="11824" max="11824" width="19.7109375" style="2" customWidth="1"/>
    <col min="11825" max="11825" width="11.42578125" style="2" customWidth="1"/>
    <col min="11826" max="11826" width="14.7109375" style="2" customWidth="1"/>
    <col min="11827" max="11833" width="11.42578125" style="2" customWidth="1"/>
    <col min="11834" max="11834" width="33.5703125" style="2" customWidth="1"/>
    <col min="11835" max="12068" width="11.42578125" style="2"/>
    <col min="12069" max="12069" width="15.7109375" style="2" customWidth="1"/>
    <col min="12070" max="12070" width="10.28515625" style="2" customWidth="1"/>
    <col min="12071" max="12071" width="16.42578125" style="2" customWidth="1"/>
    <col min="12072" max="12072" width="18.140625" style="2" customWidth="1"/>
    <col min="12073" max="12073" width="26.7109375" style="2" customWidth="1"/>
    <col min="12074" max="12075" width="11.42578125" style="2" customWidth="1"/>
    <col min="12076" max="12076" width="14.28515625" style="2" customWidth="1"/>
    <col min="12077" max="12077" width="25" style="2" customWidth="1"/>
    <col min="12078" max="12079" width="11.42578125" style="2" customWidth="1"/>
    <col min="12080" max="12080" width="19.7109375" style="2" customWidth="1"/>
    <col min="12081" max="12081" width="11.42578125" style="2" customWidth="1"/>
    <col min="12082" max="12082" width="14.7109375" style="2" customWidth="1"/>
    <col min="12083" max="12089" width="11.42578125" style="2" customWidth="1"/>
    <col min="12090" max="12090" width="33.5703125" style="2" customWidth="1"/>
    <col min="12091" max="12324" width="11.42578125" style="2"/>
    <col min="12325" max="12325" width="15.7109375" style="2" customWidth="1"/>
    <col min="12326" max="12326" width="10.28515625" style="2" customWidth="1"/>
    <col min="12327" max="12327" width="16.42578125" style="2" customWidth="1"/>
    <col min="12328" max="12328" width="18.140625" style="2" customWidth="1"/>
    <col min="12329" max="12329" width="26.7109375" style="2" customWidth="1"/>
    <col min="12330" max="12331" width="11.42578125" style="2" customWidth="1"/>
    <col min="12332" max="12332" width="14.28515625" style="2" customWidth="1"/>
    <col min="12333" max="12333" width="25" style="2" customWidth="1"/>
    <col min="12334" max="12335" width="11.42578125" style="2" customWidth="1"/>
    <col min="12336" max="12336" width="19.7109375" style="2" customWidth="1"/>
    <col min="12337" max="12337" width="11.42578125" style="2" customWidth="1"/>
    <col min="12338" max="12338" width="14.7109375" style="2" customWidth="1"/>
    <col min="12339" max="12345" width="11.42578125" style="2" customWidth="1"/>
    <col min="12346" max="12346" width="33.5703125" style="2" customWidth="1"/>
    <col min="12347" max="12580" width="11.42578125" style="2"/>
    <col min="12581" max="12581" width="15.7109375" style="2" customWidth="1"/>
    <col min="12582" max="12582" width="10.28515625" style="2" customWidth="1"/>
    <col min="12583" max="12583" width="16.42578125" style="2" customWidth="1"/>
    <col min="12584" max="12584" width="18.140625" style="2" customWidth="1"/>
    <col min="12585" max="12585" width="26.7109375" style="2" customWidth="1"/>
    <col min="12586" max="12587" width="11.42578125" style="2" customWidth="1"/>
    <col min="12588" max="12588" width="14.28515625" style="2" customWidth="1"/>
    <col min="12589" max="12589" width="25" style="2" customWidth="1"/>
    <col min="12590" max="12591" width="11.42578125" style="2" customWidth="1"/>
    <col min="12592" max="12592" width="19.7109375" style="2" customWidth="1"/>
    <col min="12593" max="12593" width="11.42578125" style="2" customWidth="1"/>
    <col min="12594" max="12594" width="14.7109375" style="2" customWidth="1"/>
    <col min="12595" max="12601" width="11.42578125" style="2" customWidth="1"/>
    <col min="12602" max="12602" width="33.5703125" style="2" customWidth="1"/>
    <col min="12603" max="12836" width="11.42578125" style="2"/>
    <col min="12837" max="12837" width="15.7109375" style="2" customWidth="1"/>
    <col min="12838" max="12838" width="10.28515625" style="2" customWidth="1"/>
    <col min="12839" max="12839" width="16.42578125" style="2" customWidth="1"/>
    <col min="12840" max="12840" width="18.140625" style="2" customWidth="1"/>
    <col min="12841" max="12841" width="26.7109375" style="2" customWidth="1"/>
    <col min="12842" max="12843" width="11.42578125" style="2" customWidth="1"/>
    <col min="12844" max="12844" width="14.28515625" style="2" customWidth="1"/>
    <col min="12845" max="12845" width="25" style="2" customWidth="1"/>
    <col min="12846" max="12847" width="11.42578125" style="2" customWidth="1"/>
    <col min="12848" max="12848" width="19.7109375" style="2" customWidth="1"/>
    <col min="12849" max="12849" width="11.42578125" style="2" customWidth="1"/>
    <col min="12850" max="12850" width="14.7109375" style="2" customWidth="1"/>
    <col min="12851" max="12857" width="11.42578125" style="2" customWidth="1"/>
    <col min="12858" max="12858" width="33.5703125" style="2" customWidth="1"/>
    <col min="12859" max="13092" width="11.42578125" style="2"/>
    <col min="13093" max="13093" width="15.7109375" style="2" customWidth="1"/>
    <col min="13094" max="13094" width="10.28515625" style="2" customWidth="1"/>
    <col min="13095" max="13095" width="16.42578125" style="2" customWidth="1"/>
    <col min="13096" max="13096" width="18.140625" style="2" customWidth="1"/>
    <col min="13097" max="13097" width="26.7109375" style="2" customWidth="1"/>
    <col min="13098" max="13099" width="11.42578125" style="2" customWidth="1"/>
    <col min="13100" max="13100" width="14.28515625" style="2" customWidth="1"/>
    <col min="13101" max="13101" width="25" style="2" customWidth="1"/>
    <col min="13102" max="13103" width="11.42578125" style="2" customWidth="1"/>
    <col min="13104" max="13104" width="19.7109375" style="2" customWidth="1"/>
    <col min="13105" max="13105" width="11.42578125" style="2" customWidth="1"/>
    <col min="13106" max="13106" width="14.7109375" style="2" customWidth="1"/>
    <col min="13107" max="13113" width="11.42578125" style="2" customWidth="1"/>
    <col min="13114" max="13114" width="33.5703125" style="2" customWidth="1"/>
    <col min="13115" max="13348" width="11.42578125" style="2"/>
    <col min="13349" max="13349" width="15.7109375" style="2" customWidth="1"/>
    <col min="13350" max="13350" width="10.28515625" style="2" customWidth="1"/>
    <col min="13351" max="13351" width="16.42578125" style="2" customWidth="1"/>
    <col min="13352" max="13352" width="18.140625" style="2" customWidth="1"/>
    <col min="13353" max="13353" width="26.7109375" style="2" customWidth="1"/>
    <col min="13354" max="13355" width="11.42578125" style="2" customWidth="1"/>
    <col min="13356" max="13356" width="14.28515625" style="2" customWidth="1"/>
    <col min="13357" max="13357" width="25" style="2" customWidth="1"/>
    <col min="13358" max="13359" width="11.42578125" style="2" customWidth="1"/>
    <col min="13360" max="13360" width="19.7109375" style="2" customWidth="1"/>
    <col min="13361" max="13361" width="11.42578125" style="2" customWidth="1"/>
    <col min="13362" max="13362" width="14.7109375" style="2" customWidth="1"/>
    <col min="13363" max="13369" width="11.42578125" style="2" customWidth="1"/>
    <col min="13370" max="13370" width="33.5703125" style="2" customWidth="1"/>
    <col min="13371" max="13604" width="11.42578125" style="2"/>
    <col min="13605" max="13605" width="15.7109375" style="2" customWidth="1"/>
    <col min="13606" max="13606" width="10.28515625" style="2" customWidth="1"/>
    <col min="13607" max="13607" width="16.42578125" style="2" customWidth="1"/>
    <col min="13608" max="13608" width="18.140625" style="2" customWidth="1"/>
    <col min="13609" max="13609" width="26.7109375" style="2" customWidth="1"/>
    <col min="13610" max="13611" width="11.42578125" style="2" customWidth="1"/>
    <col min="13612" max="13612" width="14.28515625" style="2" customWidth="1"/>
    <col min="13613" max="13613" width="25" style="2" customWidth="1"/>
    <col min="13614" max="13615" width="11.42578125" style="2" customWidth="1"/>
    <col min="13616" max="13616" width="19.7109375" style="2" customWidth="1"/>
    <col min="13617" max="13617" width="11.42578125" style="2" customWidth="1"/>
    <col min="13618" max="13618" width="14.7109375" style="2" customWidth="1"/>
    <col min="13619" max="13625" width="11.42578125" style="2" customWidth="1"/>
    <col min="13626" max="13626" width="33.5703125" style="2" customWidth="1"/>
    <col min="13627" max="13860" width="11.42578125" style="2"/>
    <col min="13861" max="13861" width="15.7109375" style="2" customWidth="1"/>
    <col min="13862" max="13862" width="10.28515625" style="2" customWidth="1"/>
    <col min="13863" max="13863" width="16.42578125" style="2" customWidth="1"/>
    <col min="13864" max="13864" width="18.140625" style="2" customWidth="1"/>
    <col min="13865" max="13865" width="26.7109375" style="2" customWidth="1"/>
    <col min="13866" max="13867" width="11.42578125" style="2" customWidth="1"/>
    <col min="13868" max="13868" width="14.28515625" style="2" customWidth="1"/>
    <col min="13869" max="13869" width="25" style="2" customWidth="1"/>
    <col min="13870" max="13871" width="11.42578125" style="2" customWidth="1"/>
    <col min="13872" max="13872" width="19.7109375" style="2" customWidth="1"/>
    <col min="13873" max="13873" width="11.42578125" style="2" customWidth="1"/>
    <col min="13874" max="13874" width="14.7109375" style="2" customWidth="1"/>
    <col min="13875" max="13881" width="11.42578125" style="2" customWidth="1"/>
    <col min="13882" max="13882" width="33.5703125" style="2" customWidth="1"/>
    <col min="13883" max="14116" width="11.42578125" style="2"/>
    <col min="14117" max="14117" width="15.7109375" style="2" customWidth="1"/>
    <col min="14118" max="14118" width="10.28515625" style="2" customWidth="1"/>
    <col min="14119" max="14119" width="16.42578125" style="2" customWidth="1"/>
    <col min="14120" max="14120" width="18.140625" style="2" customWidth="1"/>
    <col min="14121" max="14121" width="26.7109375" style="2" customWidth="1"/>
    <col min="14122" max="14123" width="11.42578125" style="2" customWidth="1"/>
    <col min="14124" max="14124" width="14.28515625" style="2" customWidth="1"/>
    <col min="14125" max="14125" width="25" style="2" customWidth="1"/>
    <col min="14126" max="14127" width="11.42578125" style="2" customWidth="1"/>
    <col min="14128" max="14128" width="19.7109375" style="2" customWidth="1"/>
    <col min="14129" max="14129" width="11.42578125" style="2" customWidth="1"/>
    <col min="14130" max="14130" width="14.7109375" style="2" customWidth="1"/>
    <col min="14131" max="14137" width="11.42578125" style="2" customWidth="1"/>
    <col min="14138" max="14138" width="33.5703125" style="2" customWidth="1"/>
    <col min="14139" max="14372" width="11.42578125" style="2"/>
    <col min="14373" max="14373" width="15.7109375" style="2" customWidth="1"/>
    <col min="14374" max="14374" width="10.28515625" style="2" customWidth="1"/>
    <col min="14375" max="14375" width="16.42578125" style="2" customWidth="1"/>
    <col min="14376" max="14376" width="18.140625" style="2" customWidth="1"/>
    <col min="14377" max="14377" width="26.7109375" style="2" customWidth="1"/>
    <col min="14378" max="14379" width="11.42578125" style="2" customWidth="1"/>
    <col min="14380" max="14380" width="14.28515625" style="2" customWidth="1"/>
    <col min="14381" max="14381" width="25" style="2" customWidth="1"/>
    <col min="14382" max="14383" width="11.42578125" style="2" customWidth="1"/>
    <col min="14384" max="14384" width="19.7109375" style="2" customWidth="1"/>
    <col min="14385" max="14385" width="11.42578125" style="2" customWidth="1"/>
    <col min="14386" max="14386" width="14.7109375" style="2" customWidth="1"/>
    <col min="14387" max="14393" width="11.42578125" style="2" customWidth="1"/>
    <col min="14394" max="14394" width="33.5703125" style="2" customWidth="1"/>
    <col min="14395" max="14628" width="11.42578125" style="2"/>
    <col min="14629" max="14629" width="15.7109375" style="2" customWidth="1"/>
    <col min="14630" max="14630" width="10.28515625" style="2" customWidth="1"/>
    <col min="14631" max="14631" width="16.42578125" style="2" customWidth="1"/>
    <col min="14632" max="14632" width="18.140625" style="2" customWidth="1"/>
    <col min="14633" max="14633" width="26.7109375" style="2" customWidth="1"/>
    <col min="14634" max="14635" width="11.42578125" style="2" customWidth="1"/>
    <col min="14636" max="14636" width="14.28515625" style="2" customWidth="1"/>
    <col min="14637" max="14637" width="25" style="2" customWidth="1"/>
    <col min="14638" max="14639" width="11.42578125" style="2" customWidth="1"/>
    <col min="14640" max="14640" width="19.7109375" style="2" customWidth="1"/>
    <col min="14641" max="14641" width="11.42578125" style="2" customWidth="1"/>
    <col min="14642" max="14642" width="14.7109375" style="2" customWidth="1"/>
    <col min="14643" max="14649" width="11.42578125" style="2" customWidth="1"/>
    <col min="14650" max="14650" width="33.5703125" style="2" customWidth="1"/>
    <col min="14651" max="14884" width="11.42578125" style="2"/>
    <col min="14885" max="14885" width="15.7109375" style="2" customWidth="1"/>
    <col min="14886" max="14886" width="10.28515625" style="2" customWidth="1"/>
    <col min="14887" max="14887" width="16.42578125" style="2" customWidth="1"/>
    <col min="14888" max="14888" width="18.140625" style="2" customWidth="1"/>
    <col min="14889" max="14889" width="26.7109375" style="2" customWidth="1"/>
    <col min="14890" max="14891" width="11.42578125" style="2" customWidth="1"/>
    <col min="14892" max="14892" width="14.28515625" style="2" customWidth="1"/>
    <col min="14893" max="14893" width="25" style="2" customWidth="1"/>
    <col min="14894" max="14895" width="11.42578125" style="2" customWidth="1"/>
    <col min="14896" max="14896" width="19.7109375" style="2" customWidth="1"/>
    <col min="14897" max="14897" width="11.42578125" style="2" customWidth="1"/>
    <col min="14898" max="14898" width="14.7109375" style="2" customWidth="1"/>
    <col min="14899" max="14905" width="11.42578125" style="2" customWidth="1"/>
    <col min="14906" max="14906" width="33.5703125" style="2" customWidth="1"/>
    <col min="14907" max="15140" width="11.42578125" style="2"/>
    <col min="15141" max="15141" width="15.7109375" style="2" customWidth="1"/>
    <col min="15142" max="15142" width="10.28515625" style="2" customWidth="1"/>
    <col min="15143" max="15143" width="16.42578125" style="2" customWidth="1"/>
    <col min="15144" max="15144" width="18.140625" style="2" customWidth="1"/>
    <col min="15145" max="15145" width="26.7109375" style="2" customWidth="1"/>
    <col min="15146" max="15147" width="11.42578125" style="2" customWidth="1"/>
    <col min="15148" max="15148" width="14.28515625" style="2" customWidth="1"/>
    <col min="15149" max="15149" width="25" style="2" customWidth="1"/>
    <col min="15150" max="15151" width="11.42578125" style="2" customWidth="1"/>
    <col min="15152" max="15152" width="19.7109375" style="2" customWidth="1"/>
    <col min="15153" max="15153" width="11.42578125" style="2" customWidth="1"/>
    <col min="15154" max="15154" width="14.7109375" style="2" customWidth="1"/>
    <col min="15155" max="15161" width="11.42578125" style="2" customWidth="1"/>
    <col min="15162" max="15162" width="33.5703125" style="2" customWidth="1"/>
    <col min="15163" max="15396" width="11.42578125" style="2"/>
    <col min="15397" max="15397" width="15.7109375" style="2" customWidth="1"/>
    <col min="15398" max="15398" width="10.28515625" style="2" customWidth="1"/>
    <col min="15399" max="15399" width="16.42578125" style="2" customWidth="1"/>
    <col min="15400" max="15400" width="18.140625" style="2" customWidth="1"/>
    <col min="15401" max="15401" width="26.7109375" style="2" customWidth="1"/>
    <col min="15402" max="15403" width="11.42578125" style="2" customWidth="1"/>
    <col min="15404" max="15404" width="14.28515625" style="2" customWidth="1"/>
    <col min="15405" max="15405" width="25" style="2" customWidth="1"/>
    <col min="15406" max="15407" width="11.42578125" style="2" customWidth="1"/>
    <col min="15408" max="15408" width="19.7109375" style="2" customWidth="1"/>
    <col min="15409" max="15409" width="11.42578125" style="2" customWidth="1"/>
    <col min="15410" max="15410" width="14.7109375" style="2" customWidth="1"/>
    <col min="15411" max="15417" width="11.42578125" style="2" customWidth="1"/>
    <col min="15418" max="15418" width="33.5703125" style="2" customWidth="1"/>
    <col min="15419" max="15652" width="11.42578125" style="2"/>
    <col min="15653" max="15653" width="15.7109375" style="2" customWidth="1"/>
    <col min="15654" max="15654" width="10.28515625" style="2" customWidth="1"/>
    <col min="15655" max="15655" width="16.42578125" style="2" customWidth="1"/>
    <col min="15656" max="15656" width="18.140625" style="2" customWidth="1"/>
    <col min="15657" max="15657" width="26.7109375" style="2" customWidth="1"/>
    <col min="15658" max="15659" width="11.42578125" style="2" customWidth="1"/>
    <col min="15660" max="15660" width="14.28515625" style="2" customWidth="1"/>
    <col min="15661" max="15661" width="25" style="2" customWidth="1"/>
    <col min="15662" max="15663" width="11.42578125" style="2" customWidth="1"/>
    <col min="15664" max="15664" width="19.7109375" style="2" customWidth="1"/>
    <col min="15665" max="15665" width="11.42578125" style="2" customWidth="1"/>
    <col min="15666" max="15666" width="14.7109375" style="2" customWidth="1"/>
    <col min="15667" max="15673" width="11.42578125" style="2" customWidth="1"/>
    <col min="15674" max="15674" width="33.5703125" style="2" customWidth="1"/>
    <col min="15675" max="15908" width="11.42578125" style="2"/>
    <col min="15909" max="15909" width="15.7109375" style="2" customWidth="1"/>
    <col min="15910" max="15910" width="10.28515625" style="2" customWidth="1"/>
    <col min="15911" max="15911" width="16.42578125" style="2" customWidth="1"/>
    <col min="15912" max="15912" width="18.140625" style="2" customWidth="1"/>
    <col min="15913" max="15913" width="26.7109375" style="2" customWidth="1"/>
    <col min="15914" max="15915" width="11.42578125" style="2" customWidth="1"/>
    <col min="15916" max="15916" width="14.28515625" style="2" customWidth="1"/>
    <col min="15917" max="15917" width="25" style="2" customWidth="1"/>
    <col min="15918" max="15919" width="11.42578125" style="2" customWidth="1"/>
    <col min="15920" max="15920" width="19.7109375" style="2" customWidth="1"/>
    <col min="15921" max="15921" width="11.42578125" style="2" customWidth="1"/>
    <col min="15922" max="15922" width="14.7109375" style="2" customWidth="1"/>
    <col min="15923" max="15929" width="11.42578125" style="2" customWidth="1"/>
    <col min="15930" max="15930" width="33.5703125" style="2" customWidth="1"/>
    <col min="15931" max="16164" width="11.42578125" style="2"/>
    <col min="16165" max="16165" width="15.7109375" style="2" customWidth="1"/>
    <col min="16166" max="16166" width="10.28515625" style="2" customWidth="1"/>
    <col min="16167" max="16167" width="16.42578125" style="2" customWidth="1"/>
    <col min="16168" max="16168" width="18.140625" style="2" customWidth="1"/>
    <col min="16169" max="16169" width="26.7109375" style="2" customWidth="1"/>
    <col min="16170" max="16171" width="11.42578125" style="2" customWidth="1"/>
    <col min="16172" max="16172" width="14.28515625" style="2" customWidth="1"/>
    <col min="16173" max="16173" width="25" style="2" customWidth="1"/>
    <col min="16174" max="16175" width="11.42578125" style="2" customWidth="1"/>
    <col min="16176" max="16176" width="19.7109375" style="2" customWidth="1"/>
    <col min="16177" max="16177" width="11.42578125" style="2" customWidth="1"/>
    <col min="16178" max="16178" width="14.7109375" style="2" customWidth="1"/>
    <col min="16179" max="16185" width="11.42578125" style="2" customWidth="1"/>
    <col min="16186" max="16186" width="33.5703125" style="2" customWidth="1"/>
    <col min="16187" max="16384" width="11.42578125" style="2"/>
  </cols>
  <sheetData>
    <row r="1" spans="1:61" ht="13.5" thickBot="1">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61" ht="29.25" customHeight="1">
      <c r="A2" s="901" t="s">
        <v>30</v>
      </c>
      <c r="B2" s="902"/>
      <c r="C2" s="907" t="s">
        <v>1201</v>
      </c>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08"/>
      <c r="AL2" s="908"/>
      <c r="AM2" s="908"/>
      <c r="AN2" s="908"/>
      <c r="AO2" s="908"/>
      <c r="AP2" s="908"/>
      <c r="AQ2" s="908"/>
      <c r="AR2" s="908"/>
      <c r="AS2" s="908"/>
      <c r="AT2" s="908"/>
      <c r="AU2" s="908"/>
      <c r="AV2" s="908"/>
      <c r="AW2" s="908"/>
      <c r="AX2" s="908"/>
      <c r="AY2" s="908"/>
      <c r="AZ2" s="908"/>
      <c r="BA2" s="908"/>
      <c r="BB2" s="908"/>
      <c r="BC2" s="908"/>
      <c r="BD2" s="908"/>
      <c r="BE2" s="908"/>
      <c r="BF2" s="902"/>
      <c r="BG2" s="730" t="s">
        <v>702</v>
      </c>
      <c r="BH2" s="730"/>
      <c r="BI2" s="731"/>
    </row>
    <row r="3" spans="1:61" ht="30.75" customHeight="1">
      <c r="A3" s="903"/>
      <c r="B3" s="904"/>
      <c r="C3" s="909"/>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910"/>
      <c r="AS3" s="910"/>
      <c r="AT3" s="910"/>
      <c r="AU3" s="910"/>
      <c r="AV3" s="910"/>
      <c r="AW3" s="910"/>
      <c r="AX3" s="910"/>
      <c r="AY3" s="910"/>
      <c r="AZ3" s="910"/>
      <c r="BA3" s="910"/>
      <c r="BB3" s="910"/>
      <c r="BC3" s="910"/>
      <c r="BD3" s="910"/>
      <c r="BE3" s="910"/>
      <c r="BF3" s="904"/>
      <c r="BG3" s="732" t="s">
        <v>1202</v>
      </c>
      <c r="BH3" s="732"/>
      <c r="BI3" s="733"/>
    </row>
    <row r="4" spans="1:61" ht="21" customHeight="1" thickBot="1">
      <c r="A4" s="905"/>
      <c r="B4" s="906"/>
      <c r="C4" s="911"/>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c r="AR4" s="912"/>
      <c r="AS4" s="912"/>
      <c r="AT4" s="912"/>
      <c r="AU4" s="912"/>
      <c r="AV4" s="912"/>
      <c r="AW4" s="912"/>
      <c r="AX4" s="912"/>
      <c r="AY4" s="912"/>
      <c r="AZ4" s="912"/>
      <c r="BA4" s="912"/>
      <c r="BB4" s="912"/>
      <c r="BC4" s="912"/>
      <c r="BD4" s="912"/>
      <c r="BE4" s="912"/>
      <c r="BF4" s="906"/>
      <c r="BG4" s="913" t="s">
        <v>1342</v>
      </c>
      <c r="BH4" s="913"/>
      <c r="BI4" s="914"/>
    </row>
    <row r="5" spans="1:61" ht="27.75" customHeight="1" thickBot="1">
      <c r="A5" s="915" t="s">
        <v>31</v>
      </c>
      <c r="B5" s="916"/>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16"/>
      <c r="BC5" s="916"/>
      <c r="BD5" s="916"/>
      <c r="BE5" s="916"/>
      <c r="BF5" s="916"/>
      <c r="BG5" s="916"/>
      <c r="BH5" s="916"/>
      <c r="BI5" s="917"/>
    </row>
    <row r="6" spans="1:61" s="125" customFormat="1" ht="45.75" customHeight="1" thickBot="1">
      <c r="A6" s="918" t="s">
        <v>718</v>
      </c>
      <c r="B6" s="919"/>
      <c r="C6" s="920" t="s">
        <v>27</v>
      </c>
      <c r="D6" s="920"/>
      <c r="E6" s="920"/>
      <c r="F6" s="920"/>
      <c r="G6" s="920"/>
      <c r="H6" s="921"/>
      <c r="I6" s="921"/>
      <c r="J6" s="921"/>
      <c r="K6" s="922"/>
      <c r="L6" s="923" t="s">
        <v>162</v>
      </c>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4" t="s">
        <v>141</v>
      </c>
      <c r="BF6" s="925"/>
      <c r="BG6" s="926" t="s">
        <v>142</v>
      </c>
      <c r="BH6" s="927"/>
      <c r="BI6" s="928"/>
    </row>
    <row r="7" spans="1:61" s="125" customFormat="1" ht="19.5" customHeight="1" thickBot="1">
      <c r="A7" s="601" t="s">
        <v>838</v>
      </c>
      <c r="B7" s="603" t="s">
        <v>839</v>
      </c>
      <c r="C7" s="601" t="s">
        <v>161</v>
      </c>
      <c r="D7" s="920" t="s">
        <v>836</v>
      </c>
      <c r="E7" s="604" t="s">
        <v>729</v>
      </c>
      <c r="F7" s="604" t="s">
        <v>176</v>
      </c>
      <c r="G7" s="919" t="s">
        <v>716</v>
      </c>
      <c r="H7" s="971" t="s">
        <v>959</v>
      </c>
      <c r="I7" s="972"/>
      <c r="J7" s="982" t="s">
        <v>958</v>
      </c>
      <c r="K7" s="972" t="s">
        <v>29</v>
      </c>
      <c r="L7" s="707" t="s">
        <v>163</v>
      </c>
      <c r="M7" s="602"/>
      <c r="N7" s="603"/>
      <c r="O7" s="971" t="s">
        <v>837</v>
      </c>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72"/>
      <c r="AW7" s="951" t="s">
        <v>916</v>
      </c>
      <c r="AX7" s="921"/>
      <c r="AY7" s="921"/>
      <c r="AZ7" s="921"/>
      <c r="BA7" s="921"/>
      <c r="BB7" s="921"/>
      <c r="BC7" s="921"/>
      <c r="BD7" s="952"/>
      <c r="BE7" s="953" t="s">
        <v>135</v>
      </c>
      <c r="BF7" s="954" t="s">
        <v>136</v>
      </c>
      <c r="BG7" s="955" t="s">
        <v>106</v>
      </c>
      <c r="BH7" s="956" t="s">
        <v>140</v>
      </c>
      <c r="BI7" s="929" t="s">
        <v>107</v>
      </c>
    </row>
    <row r="8" spans="1:61" s="125" customFormat="1" ht="30" customHeight="1">
      <c r="A8" s="933"/>
      <c r="B8" s="932"/>
      <c r="C8" s="933"/>
      <c r="D8" s="968"/>
      <c r="E8" s="969"/>
      <c r="F8" s="969"/>
      <c r="G8" s="963"/>
      <c r="H8" s="974"/>
      <c r="I8" s="975"/>
      <c r="J8" s="983"/>
      <c r="K8" s="975"/>
      <c r="L8" s="930" t="s">
        <v>33</v>
      </c>
      <c r="M8" s="931"/>
      <c r="N8" s="932"/>
      <c r="O8" s="601" t="s">
        <v>960</v>
      </c>
      <c r="P8" s="603"/>
      <c r="Q8" s="934" t="s">
        <v>964</v>
      </c>
      <c r="R8" s="935"/>
      <c r="S8" s="935"/>
      <c r="T8" s="935"/>
      <c r="U8" s="935"/>
      <c r="V8" s="935"/>
      <c r="W8" s="935"/>
      <c r="X8" s="935"/>
      <c r="Y8" s="935"/>
      <c r="Z8" s="935"/>
      <c r="AA8" s="935"/>
      <c r="AB8" s="935"/>
      <c r="AC8" s="935"/>
      <c r="AD8" s="935"/>
      <c r="AE8" s="935"/>
      <c r="AF8" s="935"/>
      <c r="AG8" s="934" t="s">
        <v>823</v>
      </c>
      <c r="AH8" s="938"/>
      <c r="AI8" s="941"/>
      <c r="AJ8" s="934" t="s">
        <v>961</v>
      </c>
      <c r="AK8" s="935"/>
      <c r="AL8" s="938"/>
      <c r="AM8" s="944" t="s">
        <v>962</v>
      </c>
      <c r="AN8" s="945"/>
      <c r="AO8" s="640" t="s">
        <v>827</v>
      </c>
      <c r="AP8" s="950" t="s">
        <v>828</v>
      </c>
      <c r="AQ8" s="957"/>
      <c r="AR8" s="941" t="s">
        <v>963</v>
      </c>
      <c r="AS8" s="959"/>
      <c r="AT8" s="601" t="s">
        <v>34</v>
      </c>
      <c r="AU8" s="602"/>
      <c r="AV8" s="603"/>
      <c r="AW8" s="982" t="s">
        <v>207</v>
      </c>
      <c r="AX8" s="971" t="s">
        <v>965</v>
      </c>
      <c r="AY8" s="972"/>
      <c r="AZ8" s="918" t="s">
        <v>32</v>
      </c>
      <c r="BA8" s="604" t="s">
        <v>137</v>
      </c>
      <c r="BB8" s="919" t="s">
        <v>39</v>
      </c>
      <c r="BC8" s="601" t="s">
        <v>38</v>
      </c>
      <c r="BD8" s="603"/>
      <c r="BE8" s="589"/>
      <c r="BF8" s="591"/>
      <c r="BG8" s="593"/>
      <c r="BH8" s="595"/>
      <c r="BI8" s="597"/>
    </row>
    <row r="9" spans="1:61" s="125" customFormat="1" ht="45.75" customHeight="1" thickBot="1">
      <c r="A9" s="933"/>
      <c r="B9" s="932"/>
      <c r="C9" s="933"/>
      <c r="D9" s="968"/>
      <c r="E9" s="969"/>
      <c r="F9" s="969"/>
      <c r="G9" s="963"/>
      <c r="H9" s="974"/>
      <c r="I9" s="975"/>
      <c r="J9" s="983"/>
      <c r="K9" s="975"/>
      <c r="L9" s="990" t="s">
        <v>35</v>
      </c>
      <c r="M9" s="980" t="s">
        <v>36</v>
      </c>
      <c r="N9" s="127" t="s">
        <v>37</v>
      </c>
      <c r="O9" s="933"/>
      <c r="P9" s="932"/>
      <c r="Q9" s="936"/>
      <c r="R9" s="937"/>
      <c r="S9" s="937"/>
      <c r="T9" s="937"/>
      <c r="U9" s="937"/>
      <c r="V9" s="937"/>
      <c r="W9" s="937"/>
      <c r="X9" s="937"/>
      <c r="Y9" s="937"/>
      <c r="Z9" s="937"/>
      <c r="AA9" s="937"/>
      <c r="AB9" s="937"/>
      <c r="AC9" s="937"/>
      <c r="AD9" s="937"/>
      <c r="AE9" s="937"/>
      <c r="AF9" s="937"/>
      <c r="AG9" s="939"/>
      <c r="AH9" s="940"/>
      <c r="AI9" s="942"/>
      <c r="AJ9" s="939"/>
      <c r="AK9" s="943"/>
      <c r="AL9" s="940"/>
      <c r="AM9" s="946"/>
      <c r="AN9" s="642"/>
      <c r="AO9" s="640"/>
      <c r="AP9" s="950"/>
      <c r="AQ9" s="958"/>
      <c r="AR9" s="960"/>
      <c r="AS9" s="961"/>
      <c r="AT9" s="978" t="s">
        <v>35</v>
      </c>
      <c r="AU9" s="980" t="s">
        <v>36</v>
      </c>
      <c r="AV9" s="128" t="s">
        <v>37</v>
      </c>
      <c r="AW9" s="983"/>
      <c r="AX9" s="974"/>
      <c r="AY9" s="975"/>
      <c r="AZ9" s="965"/>
      <c r="BA9" s="969"/>
      <c r="BB9" s="963"/>
      <c r="BC9" s="933"/>
      <c r="BD9" s="932"/>
      <c r="BE9" s="589"/>
      <c r="BF9" s="591"/>
      <c r="BG9" s="593"/>
      <c r="BH9" s="595"/>
      <c r="BI9" s="597"/>
    </row>
    <row r="10" spans="1:61" s="125" customFormat="1" ht="43.5" customHeight="1" thickBot="1">
      <c r="A10" s="933"/>
      <c r="B10" s="932"/>
      <c r="C10" s="933"/>
      <c r="D10" s="968"/>
      <c r="E10" s="969"/>
      <c r="F10" s="969"/>
      <c r="G10" s="963"/>
      <c r="H10" s="974"/>
      <c r="I10" s="975"/>
      <c r="J10" s="983"/>
      <c r="K10" s="975"/>
      <c r="L10" s="990"/>
      <c r="M10" s="980"/>
      <c r="N10" s="129" t="s">
        <v>2</v>
      </c>
      <c r="O10" s="933"/>
      <c r="P10" s="932"/>
      <c r="Q10" s="973" t="s">
        <v>818</v>
      </c>
      <c r="R10" s="618"/>
      <c r="S10" s="619"/>
      <c r="T10" s="672" t="s">
        <v>832</v>
      </c>
      <c r="U10" s="109" t="s">
        <v>148</v>
      </c>
      <c r="V10" s="672" t="s">
        <v>832</v>
      </c>
      <c r="W10" s="109" t="s">
        <v>819</v>
      </c>
      <c r="X10" s="672" t="s">
        <v>832</v>
      </c>
      <c r="Y10" s="109" t="s">
        <v>820</v>
      </c>
      <c r="Z10" s="672" t="s">
        <v>832</v>
      </c>
      <c r="AA10" s="109" t="s">
        <v>821</v>
      </c>
      <c r="AB10" s="672" t="s">
        <v>832</v>
      </c>
      <c r="AC10" s="109" t="s">
        <v>518</v>
      </c>
      <c r="AD10" s="751" t="s">
        <v>831</v>
      </c>
      <c r="AE10" s="620" t="s">
        <v>957</v>
      </c>
      <c r="AF10" s="621"/>
      <c r="AG10" s="984" t="s">
        <v>956</v>
      </c>
      <c r="AH10" s="985"/>
      <c r="AI10" s="942"/>
      <c r="AJ10" s="939"/>
      <c r="AK10" s="943"/>
      <c r="AL10" s="940"/>
      <c r="AM10" s="946"/>
      <c r="AN10" s="642"/>
      <c r="AO10" s="640"/>
      <c r="AP10" s="950"/>
      <c r="AQ10" s="958"/>
      <c r="AR10" s="950" t="s">
        <v>697</v>
      </c>
      <c r="AS10" s="986" t="s">
        <v>698</v>
      </c>
      <c r="AT10" s="978"/>
      <c r="AU10" s="980"/>
      <c r="AV10" s="129" t="s">
        <v>2</v>
      </c>
      <c r="AW10" s="983"/>
      <c r="AX10" s="974"/>
      <c r="AY10" s="975"/>
      <c r="AZ10" s="965"/>
      <c r="BA10" s="969"/>
      <c r="BB10" s="963"/>
      <c r="BC10" s="933"/>
      <c r="BD10" s="932"/>
      <c r="BE10" s="589"/>
      <c r="BF10" s="591"/>
      <c r="BG10" s="593"/>
      <c r="BH10" s="595"/>
      <c r="BI10" s="597"/>
    </row>
    <row r="11" spans="1:61" s="125" customFormat="1" ht="22.5" customHeight="1">
      <c r="A11" s="933"/>
      <c r="B11" s="932"/>
      <c r="C11" s="933"/>
      <c r="D11" s="968"/>
      <c r="E11" s="969"/>
      <c r="F11" s="969"/>
      <c r="G11" s="963"/>
      <c r="H11" s="974"/>
      <c r="I11" s="975"/>
      <c r="J11" s="983"/>
      <c r="K11" s="975"/>
      <c r="L11" s="990"/>
      <c r="M11" s="980"/>
      <c r="N11" s="130" t="s">
        <v>3</v>
      </c>
      <c r="O11" s="933"/>
      <c r="P11" s="932"/>
      <c r="Q11" s="946" t="s">
        <v>508</v>
      </c>
      <c r="R11" s="666" t="s">
        <v>832</v>
      </c>
      <c r="S11" s="642" t="s">
        <v>830</v>
      </c>
      <c r="T11" s="670"/>
      <c r="U11" s="664" t="s">
        <v>829</v>
      </c>
      <c r="V11" s="670"/>
      <c r="W11" s="664" t="s">
        <v>512</v>
      </c>
      <c r="X11" s="670"/>
      <c r="Y11" s="664" t="s">
        <v>795</v>
      </c>
      <c r="Z11" s="670"/>
      <c r="AA11" s="664" t="s">
        <v>516</v>
      </c>
      <c r="AB11" s="670"/>
      <c r="AC11" s="664" t="s">
        <v>796</v>
      </c>
      <c r="AD11" s="752"/>
      <c r="AE11" s="637" t="s">
        <v>822</v>
      </c>
      <c r="AF11" s="734" t="s">
        <v>826</v>
      </c>
      <c r="AG11" s="752" t="s">
        <v>834</v>
      </c>
      <c r="AH11" s="619" t="s">
        <v>523</v>
      </c>
      <c r="AI11" s="942"/>
      <c r="AJ11" s="966" t="s">
        <v>824</v>
      </c>
      <c r="AK11" s="131"/>
      <c r="AL11" s="948" t="s">
        <v>825</v>
      </c>
      <c r="AM11" s="946"/>
      <c r="AN11" s="642"/>
      <c r="AO11" s="640"/>
      <c r="AP11" s="950"/>
      <c r="AQ11" s="958"/>
      <c r="AR11" s="950"/>
      <c r="AS11" s="986"/>
      <c r="AT11" s="978"/>
      <c r="AU11" s="980"/>
      <c r="AV11" s="130" t="s">
        <v>3</v>
      </c>
      <c r="AW11" s="983"/>
      <c r="AX11" s="976"/>
      <c r="AY11" s="977"/>
      <c r="AZ11" s="965"/>
      <c r="BA11" s="969"/>
      <c r="BB11" s="963"/>
      <c r="BC11" s="933"/>
      <c r="BD11" s="932"/>
      <c r="BE11" s="589"/>
      <c r="BF11" s="591"/>
      <c r="BG11" s="593"/>
      <c r="BH11" s="595"/>
      <c r="BI11" s="597"/>
    </row>
    <row r="12" spans="1:61" s="125" customFormat="1" ht="17.25" customHeight="1">
      <c r="A12" s="933"/>
      <c r="B12" s="932"/>
      <c r="C12" s="933"/>
      <c r="D12" s="968"/>
      <c r="E12" s="969"/>
      <c r="F12" s="969"/>
      <c r="G12" s="963"/>
      <c r="H12" s="933" t="s">
        <v>786</v>
      </c>
      <c r="I12" s="962" t="s">
        <v>787</v>
      </c>
      <c r="J12" s="983"/>
      <c r="K12" s="975"/>
      <c r="L12" s="990"/>
      <c r="M12" s="980"/>
      <c r="N12" s="132" t="s">
        <v>4</v>
      </c>
      <c r="O12" s="964" t="s">
        <v>717</v>
      </c>
      <c r="P12" s="962" t="s">
        <v>700</v>
      </c>
      <c r="Q12" s="946"/>
      <c r="R12" s="667"/>
      <c r="S12" s="642"/>
      <c r="T12" s="670"/>
      <c r="U12" s="664"/>
      <c r="V12" s="670"/>
      <c r="W12" s="664"/>
      <c r="X12" s="670"/>
      <c r="Y12" s="664"/>
      <c r="Z12" s="670"/>
      <c r="AA12" s="664"/>
      <c r="AB12" s="670"/>
      <c r="AC12" s="664"/>
      <c r="AD12" s="752"/>
      <c r="AE12" s="638"/>
      <c r="AF12" s="735"/>
      <c r="AG12" s="752"/>
      <c r="AH12" s="642"/>
      <c r="AI12" s="942"/>
      <c r="AJ12" s="939"/>
      <c r="AK12" s="131"/>
      <c r="AL12" s="967"/>
      <c r="AM12" s="946"/>
      <c r="AN12" s="642"/>
      <c r="AO12" s="640"/>
      <c r="AP12" s="950"/>
      <c r="AQ12" s="958"/>
      <c r="AR12" s="950"/>
      <c r="AS12" s="986"/>
      <c r="AT12" s="978"/>
      <c r="AU12" s="980"/>
      <c r="AV12" s="132" t="s">
        <v>4</v>
      </c>
      <c r="AW12" s="983"/>
      <c r="AX12" s="964" t="s">
        <v>717</v>
      </c>
      <c r="AY12" s="962" t="s">
        <v>817</v>
      </c>
      <c r="AZ12" s="965"/>
      <c r="BA12" s="969"/>
      <c r="BB12" s="963"/>
      <c r="BC12" s="964" t="s">
        <v>109</v>
      </c>
      <c r="BD12" s="962" t="s">
        <v>108</v>
      </c>
      <c r="BE12" s="589"/>
      <c r="BF12" s="591"/>
      <c r="BG12" s="593"/>
      <c r="BH12" s="595"/>
      <c r="BI12" s="597"/>
    </row>
    <row r="13" spans="1:61" s="125" customFormat="1" ht="21.75" customHeight="1" thickBot="1">
      <c r="A13" s="964"/>
      <c r="B13" s="962"/>
      <c r="C13" s="964"/>
      <c r="D13" s="968"/>
      <c r="E13" s="969"/>
      <c r="F13" s="969"/>
      <c r="G13" s="963"/>
      <c r="H13" s="964"/>
      <c r="I13" s="963"/>
      <c r="J13" s="983"/>
      <c r="K13" s="975"/>
      <c r="L13" s="991"/>
      <c r="M13" s="981"/>
      <c r="N13" s="134" t="s">
        <v>5</v>
      </c>
      <c r="O13" s="965"/>
      <c r="P13" s="963"/>
      <c r="Q13" s="947"/>
      <c r="R13" s="667"/>
      <c r="S13" s="948"/>
      <c r="T13" s="670"/>
      <c r="U13" s="970"/>
      <c r="V13" s="670"/>
      <c r="W13" s="970"/>
      <c r="X13" s="670"/>
      <c r="Y13" s="970"/>
      <c r="Z13" s="670"/>
      <c r="AA13" s="970"/>
      <c r="AB13" s="670"/>
      <c r="AC13" s="970"/>
      <c r="AD13" s="752"/>
      <c r="AE13" s="638"/>
      <c r="AF13" s="735"/>
      <c r="AG13" s="752"/>
      <c r="AH13" s="948"/>
      <c r="AI13" s="942"/>
      <c r="AJ13" s="939"/>
      <c r="AK13" s="131"/>
      <c r="AL13" s="967"/>
      <c r="AM13" s="947"/>
      <c r="AN13" s="948"/>
      <c r="AO13" s="949"/>
      <c r="AP13" s="637"/>
      <c r="AQ13" s="958"/>
      <c r="AR13" s="637"/>
      <c r="AS13" s="734"/>
      <c r="AT13" s="979"/>
      <c r="AU13" s="981"/>
      <c r="AV13" s="134" t="s">
        <v>5</v>
      </c>
      <c r="AW13" s="983"/>
      <c r="AX13" s="965"/>
      <c r="AY13" s="963"/>
      <c r="AZ13" s="965"/>
      <c r="BA13" s="969"/>
      <c r="BB13" s="963"/>
      <c r="BC13" s="965"/>
      <c r="BD13" s="963"/>
      <c r="BE13" s="589"/>
      <c r="BF13" s="591"/>
      <c r="BG13" s="593"/>
      <c r="BH13" s="595"/>
      <c r="BI13" s="597"/>
    </row>
    <row r="14" spans="1:61" s="125" customFormat="1" ht="91.5" customHeight="1">
      <c r="A14" s="651" t="s">
        <v>841</v>
      </c>
      <c r="B14" s="675" t="s">
        <v>853</v>
      </c>
      <c r="C14" s="675" t="s">
        <v>192</v>
      </c>
      <c r="D14" s="675" t="s">
        <v>725</v>
      </c>
      <c r="E14" s="675" t="s">
        <v>1203</v>
      </c>
      <c r="F14" s="987" t="s">
        <v>1204</v>
      </c>
      <c r="G14" s="675" t="s">
        <v>954</v>
      </c>
      <c r="H14" s="758" t="s">
        <v>711</v>
      </c>
      <c r="I14" s="675" t="s">
        <v>1205</v>
      </c>
      <c r="J14" s="285" t="s">
        <v>1206</v>
      </c>
      <c r="K14" s="675" t="s">
        <v>1207</v>
      </c>
      <c r="L14" s="677">
        <v>3</v>
      </c>
      <c r="M14" s="675">
        <v>4</v>
      </c>
      <c r="N14" s="1019" t="str">
        <f>IF(L14+M14=0,"",IF(OR(AND(L14=3,M14=4),(AND(L14=2,M14=5)),(AND(L14=1,M14=5))),"Extrema",IF(OR(AND(L14=3,M14=1),(AND(L14=2,M14=2))),"Baja",IF(OR(AND(L14=4,M14=1),AND(L14=3,M14=2),AND(L14=2,M14=3),AND(L14=1,M14=3)),"Moderada",IF(L14+M14&gt;=8,"Extrema",IF(L14+M14&lt;4,"Baja",IF(L14+M14&gt;=6,"Alta","Alta")))))))</f>
        <v>Extrema</v>
      </c>
      <c r="O14" s="120" t="s">
        <v>780</v>
      </c>
      <c r="P14" s="120" t="s">
        <v>1208</v>
      </c>
      <c r="Q14" s="121" t="s">
        <v>509</v>
      </c>
      <c r="R14" s="135">
        <f t="shared" ref="R14:R52" si="0">IF(Q14="Asignado",15,0)</f>
        <v>15</v>
      </c>
      <c r="S14" s="121" t="s">
        <v>289</v>
      </c>
      <c r="T14" s="135">
        <f t="shared" ref="T14:T52" si="1">IF(S14="Adecuado",15,0)</f>
        <v>15</v>
      </c>
      <c r="U14" s="121" t="s">
        <v>291</v>
      </c>
      <c r="V14" s="135">
        <f t="shared" ref="V14:V52" si="2">IF(U14="Oportuna",15,0)</f>
        <v>15</v>
      </c>
      <c r="W14" s="121" t="s">
        <v>303</v>
      </c>
      <c r="X14" s="135">
        <f t="shared" ref="X14:X52" si="3">IF(W14="Prevenir",15,IF(W14="Detectar",10,0))</f>
        <v>15</v>
      </c>
      <c r="Y14" s="121" t="s">
        <v>295</v>
      </c>
      <c r="Z14" s="135">
        <f t="shared" ref="Z14:Z52" si="4">IF(Y14="Confiable",15,0)</f>
        <v>15</v>
      </c>
      <c r="AA14" s="121" t="s">
        <v>297</v>
      </c>
      <c r="AB14" s="135">
        <f t="shared" ref="AB14:AB52" si="5">IF(AA14="Se investigan y resuelven oportunamente",15,0)</f>
        <v>15</v>
      </c>
      <c r="AC14" s="121" t="s">
        <v>299</v>
      </c>
      <c r="AD14" s="135">
        <f t="shared" ref="AD14:AD52" si="6">IF(AC14="Completa",10,IF(AC14="incompleta",5,0))</f>
        <v>10</v>
      </c>
      <c r="AE14" s="146">
        <f t="shared" ref="AE14:AE20" si="7">R14+T14+V14+X14+Z14+AB14+AD14</f>
        <v>100</v>
      </c>
      <c r="AF14" s="271" t="str">
        <f>IF(AE14&gt;=96,"Fuerte",IF(AE14&gt;=86,"Moderado",IF(AE14&gt;=0,"Débil","")))</f>
        <v>Fuerte</v>
      </c>
      <c r="AG14" s="268" t="s">
        <v>1209</v>
      </c>
      <c r="AH14" s="271" t="str">
        <f>IF(AG14="Siempre se ejecuta","Fuerte",IF(AG14="Algunas veces","Moderado",IF(AG14="no se ejecuta","Débil","")))</f>
        <v>Fuerte</v>
      </c>
      <c r="AI14" s="271" t="str">
        <f>AF14&amp;AH14</f>
        <v>FuerteFuerte</v>
      </c>
      <c r="AJ14" s="271" t="s">
        <v>152</v>
      </c>
      <c r="AK14" s="271">
        <f>IF(AJ14="Fuerte",100,IF(AJ14="Moderado",50,IF(AJ14="Débil",0,"")))</f>
        <v>100</v>
      </c>
      <c r="AL14" s="236" t="s">
        <v>201</v>
      </c>
      <c r="AM14" s="1025">
        <f>IFERROR(AVERAGE(AK14:AK16),0)</f>
        <v>100</v>
      </c>
      <c r="AN14" s="992" t="str">
        <f>IF(AM14&gt;=100,"Fuerte",IF(AM14&gt;=50,"Moderado",IF(AM14&gt;=0,"Débil","")))</f>
        <v>Fuerte</v>
      </c>
      <c r="AO14" s="654" t="s">
        <v>1210</v>
      </c>
      <c r="AP14" s="654" t="s">
        <v>559</v>
      </c>
      <c r="AQ14" s="995" t="str">
        <f>+AN14&amp;AO14&amp;AP14</f>
        <v>FuerteDirectamenteIndirectamente</v>
      </c>
      <c r="AR14" s="1013">
        <v>2</v>
      </c>
      <c r="AS14" s="1013">
        <v>1</v>
      </c>
      <c r="AT14" s="1016">
        <f>IF(L14 ="",0,IF(L14-AR14&lt;=0,1,L14-AR14))</f>
        <v>1</v>
      </c>
      <c r="AU14" s="1016">
        <f>IF(M14 ="",0,IF(M14-AS14=0,1,M14-AS14))</f>
        <v>3</v>
      </c>
      <c r="AV14" s="1019" t="str">
        <f>IF(AT14+AU14=0,"",IF(OR(AND(AT14=3,AU14=4),(AND(AT14=2,AU14=5)),(AND(AT14=1,AU14=5))),"Extrema",IF(OR(AND(AT14=3,AU14=1),(AND(AT14=2,AU14=2))),"Baja",IF(OR(AND(AT14=4,AU14=1),AND(AT14=3,AU14=2),AND(AT14=2,AU14=3),AND(AT14=1,AU14=3)),"Moderada",IF(AT14+AU14&gt;=8,"Extrema",IF(AT14+AU14&lt;4,"Baja",IF(AT14+AU14&gt;=6,"Alta","Alta")))))))</f>
        <v>Moderada</v>
      </c>
      <c r="AW14" s="1022" t="s">
        <v>206</v>
      </c>
      <c r="AX14" s="120" t="s">
        <v>780</v>
      </c>
      <c r="AY14" s="120" t="s">
        <v>1211</v>
      </c>
      <c r="AZ14" s="675" t="s">
        <v>1212</v>
      </c>
      <c r="BA14" s="675" t="s">
        <v>1213</v>
      </c>
      <c r="BB14" s="987" t="s">
        <v>1214</v>
      </c>
      <c r="BC14" s="760">
        <v>43466</v>
      </c>
      <c r="BD14" s="760">
        <v>43830</v>
      </c>
      <c r="BE14" s="1010" t="s">
        <v>1516</v>
      </c>
      <c r="BF14" s="998" t="s">
        <v>1467</v>
      </c>
      <c r="BG14" s="1001" t="s">
        <v>1468</v>
      </c>
      <c r="BH14" s="1004" t="s">
        <v>127</v>
      </c>
      <c r="BI14" s="1007"/>
    </row>
    <row r="15" spans="1:61" s="125" customFormat="1" ht="94.5" customHeight="1">
      <c r="A15" s="784"/>
      <c r="B15" s="758"/>
      <c r="C15" s="758"/>
      <c r="D15" s="758"/>
      <c r="E15" s="758"/>
      <c r="F15" s="988"/>
      <c r="G15" s="758"/>
      <c r="H15" s="758"/>
      <c r="I15" s="758"/>
      <c r="J15" s="106" t="s">
        <v>1215</v>
      </c>
      <c r="K15" s="758"/>
      <c r="L15" s="786"/>
      <c r="M15" s="758"/>
      <c r="N15" s="1020"/>
      <c r="O15" s="106" t="s">
        <v>738</v>
      </c>
      <c r="P15" s="106" t="s">
        <v>1216</v>
      </c>
      <c r="Q15" s="98" t="s">
        <v>509</v>
      </c>
      <c r="R15" s="126">
        <f t="shared" si="0"/>
        <v>15</v>
      </c>
      <c r="S15" s="98" t="s">
        <v>289</v>
      </c>
      <c r="T15" s="126">
        <f t="shared" si="1"/>
        <v>15</v>
      </c>
      <c r="U15" s="98" t="s">
        <v>291</v>
      </c>
      <c r="V15" s="126">
        <f t="shared" si="2"/>
        <v>15</v>
      </c>
      <c r="W15" s="98" t="s">
        <v>303</v>
      </c>
      <c r="X15" s="126">
        <f t="shared" si="3"/>
        <v>15</v>
      </c>
      <c r="Y15" s="98" t="s">
        <v>295</v>
      </c>
      <c r="Z15" s="126">
        <f t="shared" si="4"/>
        <v>15</v>
      </c>
      <c r="AA15" s="98" t="s">
        <v>297</v>
      </c>
      <c r="AB15" s="126">
        <f t="shared" si="5"/>
        <v>15</v>
      </c>
      <c r="AC15" s="98" t="s">
        <v>299</v>
      </c>
      <c r="AD15" s="126">
        <f t="shared" si="6"/>
        <v>10</v>
      </c>
      <c r="AE15" s="147">
        <f t="shared" si="7"/>
        <v>100</v>
      </c>
      <c r="AF15" s="272" t="str">
        <f t="shared" ref="AF15:AF52" si="8">IF(AE15&gt;=96,"Fuerte",IF(AE15&gt;=86,"Moderado",IF(AE15&gt;=0,"Débil","")))</f>
        <v>Fuerte</v>
      </c>
      <c r="AG15" s="269" t="s">
        <v>1209</v>
      </c>
      <c r="AH15" s="272" t="str">
        <f>IF(AG15="Siempre se ejecuta","Fuerte",IF(AG15="Algunas veces","Moderado",IF(AG15="no se ejecuta","Débil","")))</f>
        <v>Fuerte</v>
      </c>
      <c r="AI15" s="272" t="str">
        <f t="shared" ref="AI15:AI16" si="9">AF15&amp;AH15</f>
        <v>FuerteFuerte</v>
      </c>
      <c r="AJ15" s="272" t="s">
        <v>152</v>
      </c>
      <c r="AK15" s="272">
        <f t="shared" ref="AK15:AK16" si="10">IF(AJ15="Fuerte",100,IF(AJ15="Moderado",50,IF(AJ15="Débil",0,"")))</f>
        <v>100</v>
      </c>
      <c r="AL15" s="237" t="s">
        <v>201</v>
      </c>
      <c r="AM15" s="1026"/>
      <c r="AN15" s="993"/>
      <c r="AO15" s="653"/>
      <c r="AP15" s="653"/>
      <c r="AQ15" s="996"/>
      <c r="AR15" s="1014"/>
      <c r="AS15" s="1014"/>
      <c r="AT15" s="1017"/>
      <c r="AU15" s="1017"/>
      <c r="AV15" s="1020"/>
      <c r="AW15" s="1023"/>
      <c r="AX15" s="106" t="s">
        <v>765</v>
      </c>
      <c r="AY15" s="106" t="s">
        <v>1217</v>
      </c>
      <c r="AZ15" s="758"/>
      <c r="BA15" s="758"/>
      <c r="BB15" s="988"/>
      <c r="BC15" s="838"/>
      <c r="BD15" s="838"/>
      <c r="BE15" s="1011"/>
      <c r="BF15" s="999"/>
      <c r="BG15" s="1002"/>
      <c r="BH15" s="1005"/>
      <c r="BI15" s="1008"/>
    </row>
    <row r="16" spans="1:61" s="125" customFormat="1" ht="213.75" customHeight="1" thickBot="1">
      <c r="A16" s="652"/>
      <c r="B16" s="676"/>
      <c r="C16" s="676"/>
      <c r="D16" s="676"/>
      <c r="E16" s="676"/>
      <c r="F16" s="989"/>
      <c r="G16" s="676"/>
      <c r="H16" s="758"/>
      <c r="I16" s="676"/>
      <c r="J16" s="286" t="s">
        <v>1218</v>
      </c>
      <c r="K16" s="676"/>
      <c r="L16" s="678"/>
      <c r="M16" s="676"/>
      <c r="N16" s="1021"/>
      <c r="O16" s="286" t="s">
        <v>742</v>
      </c>
      <c r="P16" s="286" t="s">
        <v>1219</v>
      </c>
      <c r="Q16" s="287" t="s">
        <v>509</v>
      </c>
      <c r="R16" s="136">
        <f t="shared" si="0"/>
        <v>15</v>
      </c>
      <c r="S16" s="287" t="s">
        <v>289</v>
      </c>
      <c r="T16" s="136">
        <f t="shared" si="1"/>
        <v>15</v>
      </c>
      <c r="U16" s="287" t="s">
        <v>291</v>
      </c>
      <c r="V16" s="136">
        <f t="shared" si="2"/>
        <v>15</v>
      </c>
      <c r="W16" s="287" t="s">
        <v>303</v>
      </c>
      <c r="X16" s="136">
        <f t="shared" si="3"/>
        <v>15</v>
      </c>
      <c r="Y16" s="287" t="s">
        <v>295</v>
      </c>
      <c r="Z16" s="136">
        <f t="shared" si="4"/>
        <v>15</v>
      </c>
      <c r="AA16" s="287" t="s">
        <v>297</v>
      </c>
      <c r="AB16" s="136">
        <f t="shared" si="5"/>
        <v>15</v>
      </c>
      <c r="AC16" s="287" t="s">
        <v>299</v>
      </c>
      <c r="AD16" s="136">
        <f t="shared" si="6"/>
        <v>10</v>
      </c>
      <c r="AE16" s="148">
        <f t="shared" si="7"/>
        <v>100</v>
      </c>
      <c r="AF16" s="273" t="str">
        <f t="shared" si="8"/>
        <v>Fuerte</v>
      </c>
      <c r="AG16" s="270" t="s">
        <v>1209</v>
      </c>
      <c r="AH16" s="273" t="str">
        <f>IF(AG16="Siempre se ejecuta","Fuerte",IF(AG16="Algunas veces","Moderado",IF(AG16="No se ejecuta","Débil","")))</f>
        <v>Fuerte</v>
      </c>
      <c r="AI16" s="273" t="str">
        <f t="shared" si="9"/>
        <v>FuerteFuerte</v>
      </c>
      <c r="AJ16" s="273" t="s">
        <v>152</v>
      </c>
      <c r="AK16" s="273">
        <f t="shared" si="10"/>
        <v>100</v>
      </c>
      <c r="AL16" s="238" t="s">
        <v>201</v>
      </c>
      <c r="AM16" s="1027"/>
      <c r="AN16" s="994"/>
      <c r="AO16" s="655"/>
      <c r="AP16" s="655"/>
      <c r="AQ16" s="997"/>
      <c r="AR16" s="1015"/>
      <c r="AS16" s="1015"/>
      <c r="AT16" s="1018"/>
      <c r="AU16" s="1018"/>
      <c r="AV16" s="1021"/>
      <c r="AW16" s="1024"/>
      <c r="AX16" s="107" t="s">
        <v>742</v>
      </c>
      <c r="AY16" s="107" t="s">
        <v>1220</v>
      </c>
      <c r="AZ16" s="676"/>
      <c r="BA16" s="676"/>
      <c r="BB16" s="989"/>
      <c r="BC16" s="840"/>
      <c r="BD16" s="840"/>
      <c r="BE16" s="1012"/>
      <c r="BF16" s="1000"/>
      <c r="BG16" s="1003"/>
      <c r="BH16" s="1006"/>
      <c r="BI16" s="1009"/>
    </row>
    <row r="17" spans="1:61" s="125" customFormat="1" ht="93.75" customHeight="1">
      <c r="A17" s="651"/>
      <c r="B17" s="675" t="s">
        <v>1221</v>
      </c>
      <c r="C17" s="675" t="s">
        <v>192</v>
      </c>
      <c r="D17" s="675" t="s">
        <v>726</v>
      </c>
      <c r="E17" s="675" t="s">
        <v>1222</v>
      </c>
      <c r="F17" s="675" t="s">
        <v>1223</v>
      </c>
      <c r="G17" s="675" t="s">
        <v>180</v>
      </c>
      <c r="H17" s="675" t="s">
        <v>712</v>
      </c>
      <c r="I17" s="120" t="s">
        <v>1224</v>
      </c>
      <c r="J17" s="120" t="s">
        <v>1225</v>
      </c>
      <c r="K17" s="675" t="s">
        <v>1226</v>
      </c>
      <c r="L17" s="677">
        <v>4</v>
      </c>
      <c r="M17" s="675">
        <v>4</v>
      </c>
      <c r="N17" s="1019" t="str">
        <f>IF(L17+M17=0,"",IF(OR(AND(L17=3,M17=4),(AND(L17=2,M17=5)),(AND(L17=1,M17=5))),"Extrema",IF(OR(AND(L17=3,M17=1),(AND(L17=2,M17=2))),"Baja",IF(OR(AND(L17=4,M17=1),AND(L17=3,M17=2),AND(L17=2,M17=3),AND(L17=1,M17=3)),"Moderada",IF(L17+M17&gt;=8,"Extrema",IF(L17+M17&lt;4,"Baja",IF(L17+M17&gt;=6,"Alta","Alta")))))))</f>
        <v>Extrema</v>
      </c>
      <c r="O17" s="120" t="s">
        <v>781</v>
      </c>
      <c r="P17" s="120" t="s">
        <v>1227</v>
      </c>
      <c r="Q17" s="121" t="s">
        <v>509</v>
      </c>
      <c r="R17" s="135">
        <f t="shared" si="0"/>
        <v>15</v>
      </c>
      <c r="S17" s="121" t="s">
        <v>289</v>
      </c>
      <c r="T17" s="135">
        <f t="shared" si="1"/>
        <v>15</v>
      </c>
      <c r="U17" s="121" t="s">
        <v>291</v>
      </c>
      <c r="V17" s="135">
        <f t="shared" si="2"/>
        <v>15</v>
      </c>
      <c r="W17" s="121" t="s">
        <v>303</v>
      </c>
      <c r="X17" s="135">
        <f t="shared" si="3"/>
        <v>15</v>
      </c>
      <c r="Y17" s="121" t="s">
        <v>295</v>
      </c>
      <c r="Z17" s="135">
        <f t="shared" si="4"/>
        <v>15</v>
      </c>
      <c r="AA17" s="121" t="s">
        <v>297</v>
      </c>
      <c r="AB17" s="135">
        <f t="shared" si="5"/>
        <v>15</v>
      </c>
      <c r="AC17" s="121" t="s">
        <v>299</v>
      </c>
      <c r="AD17" s="135">
        <f t="shared" si="6"/>
        <v>10</v>
      </c>
      <c r="AE17" s="146">
        <f t="shared" si="7"/>
        <v>100</v>
      </c>
      <c r="AF17" s="271" t="str">
        <f t="shared" si="8"/>
        <v>Fuerte</v>
      </c>
      <c r="AG17" s="268" t="s">
        <v>1209</v>
      </c>
      <c r="AH17" s="271" t="str">
        <f>IF(AG17="Siempre se ejecuta","Fuerte",IF(AG17="Algunas veces","Moderado",IF(AG17="no se ejecuta","Débil","")))</f>
        <v>Fuerte</v>
      </c>
      <c r="AI17" s="271" t="str">
        <f>AF17&amp;AH17</f>
        <v>FuerteFuerte</v>
      </c>
      <c r="AJ17" s="271" t="s">
        <v>152</v>
      </c>
      <c r="AK17" s="271">
        <f>IF(AJ17="Fuerte",100,IF(AJ17="Moderado",50,IF(AJ17="Débil",0,"")))</f>
        <v>100</v>
      </c>
      <c r="AL17" s="271" t="s">
        <v>201</v>
      </c>
      <c r="AM17" s="1044">
        <f>IFERROR(AVERAGE(AK17:AK19),0)</f>
        <v>100</v>
      </c>
      <c r="AN17" s="992" t="str">
        <f>IF(AM17&gt;=100,"Fuerte",IF(AM17&gt;=50,"Moderado",IF(AM17&gt;=0,"Débil","")))</f>
        <v>Fuerte</v>
      </c>
      <c r="AO17" s="654" t="s">
        <v>1210</v>
      </c>
      <c r="AP17" s="654" t="s">
        <v>559</v>
      </c>
      <c r="AQ17" s="995" t="str">
        <f>+AN17&amp;AO17&amp;AP17</f>
        <v>FuerteDirectamenteIndirectamente</v>
      </c>
      <c r="AR17" s="1013">
        <v>2</v>
      </c>
      <c r="AS17" s="1013">
        <v>1</v>
      </c>
      <c r="AT17" s="1016">
        <f>IF(L17 ="",0,IF(L17-AR17&lt;=0,1,L17-AR17))</f>
        <v>2</v>
      </c>
      <c r="AU17" s="1016">
        <f>IF(M17 ="",0,IF(M17-AS17=0,1,M17-AS17))</f>
        <v>3</v>
      </c>
      <c r="AV17" s="1019" t="str">
        <f>IF(AT17+AU17=0,"",IF(OR(AND(AT17=3,AU17=4),(AND(AT17=2,AU17=5)),(AND(AT17=1,AU17=5))),"Extrema",IF(OR(AND(AT17=3,AU17=1),(AND(AT17=2,AU17=2))),"Baja",IF(OR(AND(AT17=4,AU17=1),AND(AT17=3,AU17=2),AND(AT17=2,AU17=3),AND(AT17=1,AU17=3)),"Moderada",IF(AT17+AU17&gt;=8,"Extrema",IF(AT17+AU17&lt;4,"Baja",IF(AT17+AU17&gt;=6,"Alta","Alta")))))))</f>
        <v>Moderada</v>
      </c>
      <c r="AW17" s="1022" t="s">
        <v>206</v>
      </c>
      <c r="AX17" s="120" t="s">
        <v>784</v>
      </c>
      <c r="AY17" s="120" t="s">
        <v>1228</v>
      </c>
      <c r="AZ17" s="675" t="s">
        <v>1229</v>
      </c>
      <c r="BA17" s="675" t="s">
        <v>1213</v>
      </c>
      <c r="BB17" s="675" t="s">
        <v>1230</v>
      </c>
      <c r="BC17" s="760">
        <v>43466</v>
      </c>
      <c r="BD17" s="760">
        <v>43830</v>
      </c>
      <c r="BE17" s="1010" t="s">
        <v>1517</v>
      </c>
      <c r="BF17" s="1041" t="s">
        <v>1469</v>
      </c>
      <c r="BG17" s="1034" t="s">
        <v>1518</v>
      </c>
      <c r="BH17" s="822" t="s">
        <v>127</v>
      </c>
      <c r="BI17" s="824"/>
    </row>
    <row r="18" spans="1:61" s="125" customFormat="1" ht="85.5" customHeight="1">
      <c r="A18" s="784"/>
      <c r="B18" s="758"/>
      <c r="C18" s="758"/>
      <c r="D18" s="758"/>
      <c r="E18" s="758"/>
      <c r="F18" s="758"/>
      <c r="G18" s="758"/>
      <c r="H18" s="758"/>
      <c r="I18" s="758" t="s">
        <v>444</v>
      </c>
      <c r="J18" s="1039" t="s">
        <v>1231</v>
      </c>
      <c r="K18" s="758"/>
      <c r="L18" s="786"/>
      <c r="M18" s="758"/>
      <c r="N18" s="1020"/>
      <c r="O18" s="758" t="s">
        <v>781</v>
      </c>
      <c r="P18" s="1039" t="s">
        <v>1232</v>
      </c>
      <c r="Q18" s="1030" t="s">
        <v>509</v>
      </c>
      <c r="R18" s="126">
        <f t="shared" si="0"/>
        <v>15</v>
      </c>
      <c r="S18" s="1030" t="s">
        <v>289</v>
      </c>
      <c r="T18" s="126">
        <f t="shared" si="1"/>
        <v>15</v>
      </c>
      <c r="U18" s="1030" t="s">
        <v>291</v>
      </c>
      <c r="V18" s="126">
        <f t="shared" si="2"/>
        <v>15</v>
      </c>
      <c r="W18" s="1030" t="s">
        <v>303</v>
      </c>
      <c r="X18" s="126">
        <f t="shared" si="3"/>
        <v>15</v>
      </c>
      <c r="Y18" s="1030" t="s">
        <v>295</v>
      </c>
      <c r="Z18" s="126">
        <f t="shared" si="4"/>
        <v>15</v>
      </c>
      <c r="AA18" s="1030" t="s">
        <v>297</v>
      </c>
      <c r="AB18" s="126">
        <f t="shared" si="5"/>
        <v>15</v>
      </c>
      <c r="AC18" s="1030" t="s">
        <v>299</v>
      </c>
      <c r="AD18" s="126">
        <f t="shared" si="6"/>
        <v>10</v>
      </c>
      <c r="AE18" s="1032">
        <f t="shared" si="7"/>
        <v>100</v>
      </c>
      <c r="AF18" s="1028" t="str">
        <f t="shared" si="8"/>
        <v>Fuerte</v>
      </c>
      <c r="AG18" s="653" t="s">
        <v>1209</v>
      </c>
      <c r="AH18" s="1028" t="str">
        <f>IF(AG18="Siempre se ejecuta","Fuerte",IF(AG18="Algunas veces","Moderado",IF(AG18="no se ejecuta","Débil","")))</f>
        <v>Fuerte</v>
      </c>
      <c r="AI18" s="272" t="str">
        <f t="shared" ref="AI18:AI19" si="11">AF18&amp;AH18</f>
        <v>FuerteFuerte</v>
      </c>
      <c r="AJ18" s="1028" t="s">
        <v>152</v>
      </c>
      <c r="AK18" s="272">
        <f t="shared" ref="AK18:AK19" si="12">IF(AJ18="Fuerte",100,IF(AJ18="Moderado",50,IF(AJ18="Débil",0,"")))</f>
        <v>100</v>
      </c>
      <c r="AL18" s="1028" t="s">
        <v>201</v>
      </c>
      <c r="AM18" s="1045"/>
      <c r="AN18" s="993"/>
      <c r="AO18" s="653"/>
      <c r="AP18" s="653"/>
      <c r="AQ18" s="996"/>
      <c r="AR18" s="1014"/>
      <c r="AS18" s="1014"/>
      <c r="AT18" s="1017"/>
      <c r="AU18" s="1017"/>
      <c r="AV18" s="1020"/>
      <c r="AW18" s="1023"/>
      <c r="AX18" s="106" t="s">
        <v>765</v>
      </c>
      <c r="AY18" s="106" t="s">
        <v>1233</v>
      </c>
      <c r="AZ18" s="758"/>
      <c r="BA18" s="758"/>
      <c r="BB18" s="758"/>
      <c r="BC18" s="838"/>
      <c r="BD18" s="838"/>
      <c r="BE18" s="1011"/>
      <c r="BF18" s="1042"/>
      <c r="BG18" s="1035"/>
      <c r="BH18" s="1037"/>
      <c r="BI18" s="1038"/>
    </row>
    <row r="19" spans="1:61" s="125" customFormat="1" ht="154.5" customHeight="1" thickBot="1">
      <c r="A19" s="652"/>
      <c r="B19" s="676"/>
      <c r="C19" s="676"/>
      <c r="D19" s="676"/>
      <c r="E19" s="676"/>
      <c r="F19" s="676"/>
      <c r="G19" s="676"/>
      <c r="H19" s="676"/>
      <c r="I19" s="676"/>
      <c r="J19" s="1040"/>
      <c r="K19" s="676"/>
      <c r="L19" s="678"/>
      <c r="M19" s="676"/>
      <c r="N19" s="1021"/>
      <c r="O19" s="676"/>
      <c r="P19" s="1040"/>
      <c r="Q19" s="1031"/>
      <c r="R19" s="136">
        <f t="shared" si="0"/>
        <v>0</v>
      </c>
      <c r="S19" s="1031"/>
      <c r="T19" s="136">
        <f t="shared" si="1"/>
        <v>0</v>
      </c>
      <c r="U19" s="1031"/>
      <c r="V19" s="136">
        <f t="shared" si="2"/>
        <v>0</v>
      </c>
      <c r="W19" s="1031"/>
      <c r="X19" s="136">
        <f t="shared" si="3"/>
        <v>0</v>
      </c>
      <c r="Y19" s="1031"/>
      <c r="Z19" s="136">
        <f t="shared" si="4"/>
        <v>0</v>
      </c>
      <c r="AA19" s="1031"/>
      <c r="AB19" s="136">
        <f t="shared" si="5"/>
        <v>0</v>
      </c>
      <c r="AC19" s="1031"/>
      <c r="AD19" s="136">
        <f t="shared" si="6"/>
        <v>0</v>
      </c>
      <c r="AE19" s="1033"/>
      <c r="AF19" s="1029"/>
      <c r="AG19" s="655"/>
      <c r="AH19" s="1029"/>
      <c r="AI19" s="273" t="str">
        <f t="shared" si="11"/>
        <v/>
      </c>
      <c r="AJ19" s="1029"/>
      <c r="AK19" s="273" t="str">
        <f t="shared" si="12"/>
        <v/>
      </c>
      <c r="AL19" s="1029"/>
      <c r="AM19" s="1046"/>
      <c r="AN19" s="994"/>
      <c r="AO19" s="655"/>
      <c r="AP19" s="655"/>
      <c r="AQ19" s="997"/>
      <c r="AR19" s="1015"/>
      <c r="AS19" s="1015"/>
      <c r="AT19" s="1018"/>
      <c r="AU19" s="1018"/>
      <c r="AV19" s="1021"/>
      <c r="AW19" s="1024"/>
      <c r="AX19" s="107" t="s">
        <v>781</v>
      </c>
      <c r="AY19" s="107" t="s">
        <v>1234</v>
      </c>
      <c r="AZ19" s="676"/>
      <c r="BA19" s="676"/>
      <c r="BB19" s="676"/>
      <c r="BC19" s="840"/>
      <c r="BD19" s="840"/>
      <c r="BE19" s="1012"/>
      <c r="BF19" s="1043"/>
      <c r="BG19" s="1036"/>
      <c r="BH19" s="823"/>
      <c r="BI19" s="825"/>
    </row>
    <row r="20" spans="1:61" s="125" customFormat="1" ht="122.25" customHeight="1">
      <c r="A20" s="651"/>
      <c r="B20" s="673" t="s">
        <v>853</v>
      </c>
      <c r="C20" s="651" t="s">
        <v>192</v>
      </c>
      <c r="D20" s="675" t="s">
        <v>792</v>
      </c>
      <c r="E20" s="675" t="s">
        <v>1235</v>
      </c>
      <c r="F20" s="675" t="s">
        <v>1236</v>
      </c>
      <c r="G20" s="675" t="s">
        <v>181</v>
      </c>
      <c r="H20" s="675" t="s">
        <v>707</v>
      </c>
      <c r="I20" s="987" t="s">
        <v>410</v>
      </c>
      <c r="J20" s="987" t="s">
        <v>1237</v>
      </c>
      <c r="K20" s="987" t="s">
        <v>1238</v>
      </c>
      <c r="L20" s="677">
        <v>1</v>
      </c>
      <c r="M20" s="675">
        <v>4</v>
      </c>
      <c r="N20" s="1019" t="str">
        <f>IF(L20+M20=0,"",IF(OR(AND(L20=3,M20=4),(AND(L20=2,M20=5)),(AND(L20=1,M20=5))),"Extrema",IF(OR(AND(L20=3,M20=1),(AND(L20=2,M20=2))),"Baja",IF(OR(AND(L20=4,M20=1),AND(L20=3,M20=2),AND(L20=2,M20=3),AND(L20=1,M20=3)),"Moderada",IF(L20+M20&gt;=8,"Extrema",IF(L20+M20&lt;4,"Baja",IF(L20+M20&gt;=6,"Alta","Alta")))))))</f>
        <v>Alta</v>
      </c>
      <c r="O20" s="987" t="s">
        <v>781</v>
      </c>
      <c r="P20" s="987" t="s">
        <v>754</v>
      </c>
      <c r="Q20" s="1047" t="s">
        <v>509</v>
      </c>
      <c r="R20" s="135">
        <f t="shared" si="0"/>
        <v>15</v>
      </c>
      <c r="S20" s="1047" t="s">
        <v>289</v>
      </c>
      <c r="T20" s="135">
        <f t="shared" si="1"/>
        <v>15</v>
      </c>
      <c r="U20" s="1047" t="s">
        <v>292</v>
      </c>
      <c r="V20" s="135">
        <f t="shared" si="2"/>
        <v>0</v>
      </c>
      <c r="W20" s="1047" t="s">
        <v>303</v>
      </c>
      <c r="X20" s="135">
        <f t="shared" si="3"/>
        <v>15</v>
      </c>
      <c r="Y20" s="1047" t="s">
        <v>515</v>
      </c>
      <c r="Z20" s="135">
        <f t="shared" si="4"/>
        <v>0</v>
      </c>
      <c r="AA20" s="1047" t="s">
        <v>297</v>
      </c>
      <c r="AB20" s="135">
        <f t="shared" si="5"/>
        <v>15</v>
      </c>
      <c r="AC20" s="1047" t="s">
        <v>299</v>
      </c>
      <c r="AD20" s="135">
        <f t="shared" si="6"/>
        <v>10</v>
      </c>
      <c r="AE20" s="1049">
        <f t="shared" si="7"/>
        <v>70</v>
      </c>
      <c r="AF20" s="1052" t="str">
        <f t="shared" si="8"/>
        <v>Débil</v>
      </c>
      <c r="AG20" s="1050" t="s">
        <v>1239</v>
      </c>
      <c r="AH20" s="1052" t="str">
        <f>IF(AG20="Siempre se ejecuta","Fuerte",IF(AG20="Algunas veces","Moderado",IF(AG20="no se ejecuta","Débil","")))</f>
        <v>Moderado</v>
      </c>
      <c r="AI20" s="271" t="str">
        <f>AF20&amp;AH20</f>
        <v>DébilModerado</v>
      </c>
      <c r="AJ20" s="1052" t="s">
        <v>153</v>
      </c>
      <c r="AK20" s="271">
        <f>IF(AJ20="Fuerte",100,IF(AJ20="Moderado",50,IF(AJ20="Débil",0,"")))</f>
        <v>0</v>
      </c>
      <c r="AL20" s="1052" t="s">
        <v>804</v>
      </c>
      <c r="AM20" s="1044">
        <f>IFERROR(AVERAGE(AK20:AK21),0)</f>
        <v>0</v>
      </c>
      <c r="AN20" s="992" t="str">
        <f>IF(AM20&gt;=100,"Fuerte",IF(AM20&gt;=50,"Moderado",IF(AM20&gt;=0,"Débil","")))</f>
        <v>Débil</v>
      </c>
      <c r="AO20" s="1050" t="s">
        <v>1210</v>
      </c>
      <c r="AP20" s="1050" t="s">
        <v>559</v>
      </c>
      <c r="AQ20" s="995" t="str">
        <f>+AN20&amp;AO20&amp;AP20</f>
        <v>DébilDirectamenteIndirectamente</v>
      </c>
      <c r="AR20" s="1013">
        <v>0</v>
      </c>
      <c r="AS20" s="1013">
        <v>0</v>
      </c>
      <c r="AT20" s="1016">
        <f>IF(L20 ="",0,IF(L20-AR20&lt;=0,1,L20-AR20))</f>
        <v>1</v>
      </c>
      <c r="AU20" s="1016">
        <f>IF(M20 ="",0,IF(M20-AS20=0,1,M20-AS20))</f>
        <v>4</v>
      </c>
      <c r="AV20" s="1019" t="str">
        <f>IF(AT20+AU20=0,"",IF(OR(AND(AT20=3,AU20=4),(AND(AT20=2,AU20=5)),(AND(AT20=1,AU20=5))),"Extrema",IF(OR(AND(AT20=3,AU20=1),(AND(AT20=2,AU20=2))),"Baja",IF(OR(AND(AT20=4,AU20=1),AND(AT20=3,AU20=2),AND(AT20=2,AU20=3),AND(AT20=1,AU20=3)),"Moderada",IF(AT20+AU20&gt;=8,"Extrema",IF(AT20+AU20&lt;4,"Baja",IF(AT20+AU20&gt;=6,"Alta","Alta")))))))</f>
        <v>Alta</v>
      </c>
      <c r="AW20" s="1057" t="s">
        <v>206</v>
      </c>
      <c r="AX20" s="290" t="s">
        <v>781</v>
      </c>
      <c r="AY20" s="290" t="s">
        <v>1240</v>
      </c>
      <c r="AZ20" s="987" t="s">
        <v>1241</v>
      </c>
      <c r="BA20" s="987" t="s">
        <v>1213</v>
      </c>
      <c r="BB20" s="987" t="s">
        <v>1242</v>
      </c>
      <c r="BC20" s="1053">
        <v>43585</v>
      </c>
      <c r="BD20" s="1053">
        <v>43830</v>
      </c>
      <c r="BE20" s="1055" t="s">
        <v>1519</v>
      </c>
      <c r="BF20" s="765"/>
      <c r="BG20" s="1034" t="s">
        <v>1520</v>
      </c>
      <c r="BH20" s="822" t="s">
        <v>127</v>
      </c>
      <c r="BI20" s="824"/>
    </row>
    <row r="21" spans="1:61" s="125" customFormat="1" ht="162.75" customHeight="1" thickBot="1">
      <c r="A21" s="652"/>
      <c r="B21" s="674"/>
      <c r="C21" s="652"/>
      <c r="D21" s="676"/>
      <c r="E21" s="676"/>
      <c r="F21" s="676"/>
      <c r="G21" s="676"/>
      <c r="H21" s="676"/>
      <c r="I21" s="989"/>
      <c r="J21" s="989"/>
      <c r="K21" s="989"/>
      <c r="L21" s="678"/>
      <c r="M21" s="676"/>
      <c r="N21" s="1021"/>
      <c r="O21" s="989"/>
      <c r="P21" s="989"/>
      <c r="Q21" s="1048"/>
      <c r="R21" s="136">
        <f t="shared" si="0"/>
        <v>0</v>
      </c>
      <c r="S21" s="1048"/>
      <c r="T21" s="136">
        <f t="shared" si="1"/>
        <v>0</v>
      </c>
      <c r="U21" s="1048"/>
      <c r="V21" s="136">
        <f t="shared" si="2"/>
        <v>0</v>
      </c>
      <c r="W21" s="1048"/>
      <c r="X21" s="136">
        <f t="shared" si="3"/>
        <v>0</v>
      </c>
      <c r="Y21" s="1048"/>
      <c r="Z21" s="136">
        <f t="shared" si="4"/>
        <v>0</v>
      </c>
      <c r="AA21" s="1048"/>
      <c r="AB21" s="136">
        <f t="shared" si="5"/>
        <v>0</v>
      </c>
      <c r="AC21" s="1048"/>
      <c r="AD21" s="136">
        <f t="shared" si="6"/>
        <v>0</v>
      </c>
      <c r="AE21" s="1033"/>
      <c r="AF21" s="1029"/>
      <c r="AG21" s="1051"/>
      <c r="AH21" s="1029"/>
      <c r="AI21" s="273" t="str">
        <f t="shared" ref="AI21" si="13">AF21&amp;AH21</f>
        <v/>
      </c>
      <c r="AJ21" s="1029"/>
      <c r="AK21" s="273" t="str">
        <f t="shared" ref="AK21" si="14">IF(AJ21="Fuerte",100,IF(AJ21="Moderado",50,IF(AJ21="Débil",0,"")))</f>
        <v/>
      </c>
      <c r="AL21" s="1029"/>
      <c r="AM21" s="1046"/>
      <c r="AN21" s="994"/>
      <c r="AO21" s="1051"/>
      <c r="AP21" s="1051"/>
      <c r="AQ21" s="997"/>
      <c r="AR21" s="1015"/>
      <c r="AS21" s="1015"/>
      <c r="AT21" s="1018"/>
      <c r="AU21" s="1018"/>
      <c r="AV21" s="1021"/>
      <c r="AW21" s="1058"/>
      <c r="AX21" s="286" t="s">
        <v>765</v>
      </c>
      <c r="AY21" s="286" t="s">
        <v>1243</v>
      </c>
      <c r="AZ21" s="989"/>
      <c r="BA21" s="989"/>
      <c r="BB21" s="989"/>
      <c r="BC21" s="1054"/>
      <c r="BD21" s="1054"/>
      <c r="BE21" s="1056"/>
      <c r="BF21" s="766"/>
      <c r="BG21" s="1036"/>
      <c r="BH21" s="823"/>
      <c r="BI21" s="825"/>
    </row>
    <row r="22" spans="1:61" s="125" customFormat="1" ht="53.25" customHeight="1" thickBot="1">
      <c r="A22" s="651" t="s">
        <v>841</v>
      </c>
      <c r="B22" s="675" t="s">
        <v>851</v>
      </c>
      <c r="C22" s="675" t="s">
        <v>191</v>
      </c>
      <c r="D22" s="675" t="s">
        <v>789</v>
      </c>
      <c r="E22" s="675" t="s">
        <v>1244</v>
      </c>
      <c r="F22" s="675" t="s">
        <v>1245</v>
      </c>
      <c r="G22" s="675" t="s">
        <v>953</v>
      </c>
      <c r="H22" s="675" t="s">
        <v>711</v>
      </c>
      <c r="I22" s="675" t="s">
        <v>431</v>
      </c>
      <c r="J22" s="120" t="s">
        <v>1246</v>
      </c>
      <c r="K22" s="675" t="s">
        <v>1247</v>
      </c>
      <c r="L22" s="675">
        <v>1</v>
      </c>
      <c r="M22" s="675">
        <v>4</v>
      </c>
      <c r="N22" s="1019" t="str">
        <f>IF(L22+M22=0,"",IF(OR(AND(L22=3,M22=4),(AND(L22=2,M22=5)),(AND(L22=1,M22=5))),"Extrema",IF(OR(AND(L22=3,M22=1),(AND(L22=2,M22=2))),"Baja",IF(OR(AND(L22=4,M22=1),AND(L22=3,M22=2),AND(L22=2,M22=3),AND(L22=1,M22=3)),"Moderada",IF(L22+M22&gt;=8,"Extrema",IF(L22+M22&lt;4,"Baja",IF(L22+M22&gt;=6,"Alta","Alta")))))))</f>
        <v>Alta</v>
      </c>
      <c r="O22" s="120" t="s">
        <v>781</v>
      </c>
      <c r="P22" s="120" t="s">
        <v>753</v>
      </c>
      <c r="Q22" s="121" t="s">
        <v>509</v>
      </c>
      <c r="R22" s="135">
        <f t="shared" si="0"/>
        <v>15</v>
      </c>
      <c r="S22" s="121" t="s">
        <v>289</v>
      </c>
      <c r="T22" s="135">
        <f t="shared" si="1"/>
        <v>15</v>
      </c>
      <c r="U22" s="121" t="s">
        <v>291</v>
      </c>
      <c r="V22" s="135">
        <f t="shared" si="2"/>
        <v>15</v>
      </c>
      <c r="W22" s="121" t="s">
        <v>303</v>
      </c>
      <c r="X22" s="135">
        <f t="shared" si="3"/>
        <v>15</v>
      </c>
      <c r="Y22" s="121" t="s">
        <v>295</v>
      </c>
      <c r="Z22" s="135">
        <f t="shared" si="4"/>
        <v>15</v>
      </c>
      <c r="AA22" s="121" t="s">
        <v>297</v>
      </c>
      <c r="AB22" s="135">
        <f t="shared" si="5"/>
        <v>15</v>
      </c>
      <c r="AC22" s="121" t="s">
        <v>299</v>
      </c>
      <c r="AD22" s="135">
        <f t="shared" si="6"/>
        <v>10</v>
      </c>
      <c r="AE22" s="146">
        <f t="shared" ref="AE22:AE52" si="15">R22+T22+V22+X22+Z22+AB22+AD22</f>
        <v>100</v>
      </c>
      <c r="AF22" s="271" t="str">
        <f t="shared" si="8"/>
        <v>Fuerte</v>
      </c>
      <c r="AG22" s="268" t="s">
        <v>1209</v>
      </c>
      <c r="AH22" s="271" t="str">
        <f t="shared" ref="AH22:AH28" si="16">IF(AG22="Siempre se ejecuta","Fuerte",IF(AG22="Algunas veces","Moderado",IF(AG22="no se ejecuta","Débil","")))</f>
        <v>Fuerte</v>
      </c>
      <c r="AI22" s="271" t="str">
        <f>AF22&amp;AH22</f>
        <v>FuerteFuerte</v>
      </c>
      <c r="AJ22" s="271" t="s">
        <v>152</v>
      </c>
      <c r="AK22" s="271">
        <f>IF(AJ22="Fuerte",100,IF(AJ22="Moderado",50,IF(AJ22="Débil",0,"")))</f>
        <v>100</v>
      </c>
      <c r="AL22" s="271" t="s">
        <v>201</v>
      </c>
      <c r="AM22" s="1044">
        <f>IFERROR(AVERAGE(AK22:AK23),0)</f>
        <v>50</v>
      </c>
      <c r="AN22" s="992" t="str">
        <f>IF(AM22&gt;=100,"Fuerte",IF(AM22&gt;=50,"Moderado",IF(AM22&gt;=0,"Débil","")))</f>
        <v>Moderado</v>
      </c>
      <c r="AO22" s="654" t="s">
        <v>1210</v>
      </c>
      <c r="AP22" s="654" t="s">
        <v>1210</v>
      </c>
      <c r="AQ22" s="995" t="str">
        <f>+AN22&amp;AO22&amp;AP22</f>
        <v>ModeradoDirectamenteDirectamente</v>
      </c>
      <c r="AR22" s="1013">
        <v>1</v>
      </c>
      <c r="AS22" s="1013">
        <v>1</v>
      </c>
      <c r="AT22" s="1016">
        <f>IF(L22 ="",0,IF(L22-AR22&lt;=0,1,L22-AR22))</f>
        <v>1</v>
      </c>
      <c r="AU22" s="1016">
        <f>IF(M22 ="",0,IF(M22-AS22=0,1,M22-AS22))</f>
        <v>3</v>
      </c>
      <c r="AV22" s="1019" t="str">
        <f>IF(AT22+AU22=0,"",IF(OR(AND(AT22=3,AU22=4),(AND(AT22=2,AU22=5)),(AND(AT22=1,AU22=5))),"Extrema",IF(OR(AND(AT22=3,AU22=1),(AND(AT22=2,AU22=2))),"Baja",IF(OR(AND(AT22=4,AU22=1),AND(AT22=3,AU22=2),AND(AT22=2,AU22=3),AND(AT22=1,AU22=3)),"Moderada",IF(AT22+AU22&gt;=8,"Extrema",IF(AT22+AU22&lt;4,"Baja",IF(AT22+AU22&gt;=6,"Alta","Alta")))))))</f>
        <v>Moderada</v>
      </c>
      <c r="AW22" s="1022" t="s">
        <v>206</v>
      </c>
      <c r="AX22" s="120" t="s">
        <v>738</v>
      </c>
      <c r="AY22" s="120" t="s">
        <v>228</v>
      </c>
      <c r="AZ22" s="675" t="s">
        <v>1248</v>
      </c>
      <c r="BA22" s="675" t="s">
        <v>1249</v>
      </c>
      <c r="BB22" s="675" t="s">
        <v>1250</v>
      </c>
      <c r="BC22" s="760">
        <v>43586</v>
      </c>
      <c r="BD22" s="760">
        <v>43829</v>
      </c>
      <c r="BE22" s="1062" t="s">
        <v>1521</v>
      </c>
      <c r="BF22" s="1064"/>
      <c r="BG22" s="1066" t="s">
        <v>1522</v>
      </c>
      <c r="BH22" s="1059" t="s">
        <v>127</v>
      </c>
      <c r="BI22" s="1060" t="s">
        <v>1523</v>
      </c>
    </row>
    <row r="23" spans="1:61" s="125" customFormat="1" ht="68.25" customHeight="1" thickBot="1">
      <c r="A23" s="652"/>
      <c r="B23" s="676"/>
      <c r="C23" s="676"/>
      <c r="D23" s="676"/>
      <c r="E23" s="676"/>
      <c r="F23" s="676"/>
      <c r="G23" s="676"/>
      <c r="H23" s="676"/>
      <c r="I23" s="676"/>
      <c r="J23" s="107" t="s">
        <v>1251</v>
      </c>
      <c r="K23" s="676"/>
      <c r="L23" s="676"/>
      <c r="M23" s="676"/>
      <c r="N23" s="1021"/>
      <c r="O23" s="107" t="s">
        <v>781</v>
      </c>
      <c r="P23" s="107" t="s">
        <v>754</v>
      </c>
      <c r="Q23" s="123" t="s">
        <v>288</v>
      </c>
      <c r="R23" s="136">
        <f t="shared" si="0"/>
        <v>0</v>
      </c>
      <c r="S23" s="123" t="s">
        <v>290</v>
      </c>
      <c r="T23" s="136">
        <f t="shared" si="1"/>
        <v>0</v>
      </c>
      <c r="U23" s="123" t="s">
        <v>292</v>
      </c>
      <c r="V23" s="136">
        <f t="shared" si="2"/>
        <v>0</v>
      </c>
      <c r="W23" s="123" t="s">
        <v>293</v>
      </c>
      <c r="X23" s="136">
        <f t="shared" si="3"/>
        <v>0</v>
      </c>
      <c r="Y23" s="123" t="s">
        <v>515</v>
      </c>
      <c r="Z23" s="136">
        <f t="shared" si="4"/>
        <v>0</v>
      </c>
      <c r="AA23" s="123" t="s">
        <v>1252</v>
      </c>
      <c r="AB23" s="136">
        <f t="shared" si="5"/>
        <v>0</v>
      </c>
      <c r="AC23" s="123" t="s">
        <v>301</v>
      </c>
      <c r="AD23" s="136">
        <f t="shared" si="6"/>
        <v>0</v>
      </c>
      <c r="AE23" s="148">
        <f t="shared" si="15"/>
        <v>0</v>
      </c>
      <c r="AF23" s="273" t="str">
        <f t="shared" si="8"/>
        <v>Débil</v>
      </c>
      <c r="AG23" s="270" t="s">
        <v>1239</v>
      </c>
      <c r="AH23" s="273" t="str">
        <f t="shared" si="16"/>
        <v>Moderado</v>
      </c>
      <c r="AI23" s="273" t="str">
        <f t="shared" ref="AI23" si="17">AF23&amp;AH23</f>
        <v>DébilModerado</v>
      </c>
      <c r="AJ23" s="273" t="s">
        <v>153</v>
      </c>
      <c r="AK23" s="273">
        <f t="shared" ref="AK23" si="18">IF(AJ23="Fuerte",100,IF(AJ23="Moderado",50,IF(AJ23="Débil",0,"")))</f>
        <v>0</v>
      </c>
      <c r="AL23" s="273" t="s">
        <v>804</v>
      </c>
      <c r="AM23" s="1046"/>
      <c r="AN23" s="994"/>
      <c r="AO23" s="655"/>
      <c r="AP23" s="655"/>
      <c r="AQ23" s="997"/>
      <c r="AR23" s="1015"/>
      <c r="AS23" s="1015"/>
      <c r="AT23" s="1018"/>
      <c r="AU23" s="1018"/>
      <c r="AV23" s="1021"/>
      <c r="AW23" s="1024"/>
      <c r="AX23" s="107" t="s">
        <v>735</v>
      </c>
      <c r="AY23" s="107" t="s">
        <v>1253</v>
      </c>
      <c r="AZ23" s="676"/>
      <c r="BA23" s="676"/>
      <c r="BB23" s="676"/>
      <c r="BC23" s="840"/>
      <c r="BD23" s="840"/>
      <c r="BE23" s="1063"/>
      <c r="BF23" s="1065"/>
      <c r="BG23" s="1067"/>
      <c r="BH23" s="823"/>
      <c r="BI23" s="1061"/>
    </row>
    <row r="24" spans="1:61" s="125" customFormat="1" ht="61.5" customHeight="1" thickBot="1">
      <c r="A24" s="291" t="s">
        <v>841</v>
      </c>
      <c r="B24" s="292" t="s">
        <v>860</v>
      </c>
      <c r="C24" s="292" t="s">
        <v>191</v>
      </c>
      <c r="D24" s="292" t="s">
        <v>792</v>
      </c>
      <c r="E24" s="292" t="s">
        <v>1254</v>
      </c>
      <c r="F24" s="292" t="s">
        <v>1255</v>
      </c>
      <c r="G24" s="292" t="s">
        <v>181</v>
      </c>
      <c r="H24" s="292" t="s">
        <v>706</v>
      </c>
      <c r="I24" s="292" t="s">
        <v>1256</v>
      </c>
      <c r="J24" s="293" t="s">
        <v>1257</v>
      </c>
      <c r="K24" s="292" t="s">
        <v>1258</v>
      </c>
      <c r="L24" s="294">
        <v>1</v>
      </c>
      <c r="M24" s="294">
        <v>3</v>
      </c>
      <c r="N24" s="295" t="str">
        <f>IF(L24+M24=0,"",IF(OR(AND(L24=3,M24=4),(AND(L24=2,M24=5)),(AND(L24=1,M24=5))),"Extrema",IF(OR(AND(L24=3,M24=1),(AND(L24=2,M24=2))),"Baja",IF(OR(AND(L24=4,M24=1),AND(L24=3,M24=2),AND(L24=2,M24=3),AND(L24=1,M24=3)),"Moderada",IF(L24+M24&gt;=8,"Extrema",IF(L24+M24&lt;4,"Baja",IF(L24+M24&gt;=6,"Alta","Alta")))))))</f>
        <v>Moderada</v>
      </c>
      <c r="O24" s="293" t="s">
        <v>735</v>
      </c>
      <c r="P24" s="293" t="s">
        <v>745</v>
      </c>
      <c r="Q24" s="296" t="s">
        <v>509</v>
      </c>
      <c r="R24" s="297">
        <f t="shared" si="0"/>
        <v>15</v>
      </c>
      <c r="S24" s="296" t="s">
        <v>289</v>
      </c>
      <c r="T24" s="297">
        <f t="shared" si="1"/>
        <v>15</v>
      </c>
      <c r="U24" s="296" t="s">
        <v>291</v>
      </c>
      <c r="V24" s="297">
        <f t="shared" si="2"/>
        <v>15</v>
      </c>
      <c r="W24" s="296" t="s">
        <v>303</v>
      </c>
      <c r="X24" s="297">
        <f t="shared" si="3"/>
        <v>15</v>
      </c>
      <c r="Y24" s="296" t="s">
        <v>295</v>
      </c>
      <c r="Z24" s="297">
        <f t="shared" si="4"/>
        <v>15</v>
      </c>
      <c r="AA24" s="296" t="s">
        <v>297</v>
      </c>
      <c r="AB24" s="297">
        <f t="shared" si="5"/>
        <v>15</v>
      </c>
      <c r="AC24" s="296" t="s">
        <v>301</v>
      </c>
      <c r="AD24" s="297">
        <f t="shared" si="6"/>
        <v>0</v>
      </c>
      <c r="AE24" s="298">
        <f t="shared" si="15"/>
        <v>90</v>
      </c>
      <c r="AF24" s="299" t="str">
        <f t="shared" si="8"/>
        <v>Moderado</v>
      </c>
      <c r="AG24" s="300" t="s">
        <v>1209</v>
      </c>
      <c r="AH24" s="299" t="str">
        <f t="shared" si="16"/>
        <v>Fuerte</v>
      </c>
      <c r="AI24" s="299" t="str">
        <f>AF24&amp;AH24</f>
        <v>ModeradoFuerte</v>
      </c>
      <c r="AJ24" s="299" t="s">
        <v>23</v>
      </c>
      <c r="AK24" s="299">
        <f>IF(AJ24="Fuerte",100,IF(AJ24="Moderado",50,IF(AJ24="Débil",0,"")))</f>
        <v>50</v>
      </c>
      <c r="AL24" s="299" t="s">
        <v>804</v>
      </c>
      <c r="AM24" s="301">
        <f>IFERROR(AVERAGE(AK24:AK24),0)</f>
        <v>50</v>
      </c>
      <c r="AN24" s="299" t="str">
        <f>IF(AM24&gt;=100,"Fuerte",IF(AM24&gt;=50,"Moderado",IF(AM24&gt;=0,"Débil","")))</f>
        <v>Moderado</v>
      </c>
      <c r="AO24" s="300" t="s">
        <v>1210</v>
      </c>
      <c r="AP24" s="300" t="s">
        <v>1210</v>
      </c>
      <c r="AQ24" s="302" t="str">
        <f>+AN24&amp;AO24&amp;AP24</f>
        <v>ModeradoDirectamenteDirectamente</v>
      </c>
      <c r="AR24" s="303">
        <v>1</v>
      </c>
      <c r="AS24" s="303">
        <v>1</v>
      </c>
      <c r="AT24" s="304">
        <f>IF(L24 ="",0,IF(L24-AR24&lt;=0,1,L24-AR24))</f>
        <v>1</v>
      </c>
      <c r="AU24" s="304">
        <f>IF(M24 ="",0,IF(M24-AS24=0,1,M24-AS24))</f>
        <v>2</v>
      </c>
      <c r="AV24" s="295" t="str">
        <f>IF(AT24+AU24=0,"",IF(OR(AND(AT24=3,AU24=4),(AND(AT24=2,AU24=5)),(AND(AT24=1,AU24=5))),"Extrema",IF(OR(AND(AT24=3,AU24=1),(AND(AT24=2,AU24=2))),"Baja",IF(OR(AND(AT24=4,AU24=1),AND(AT24=3,AU24=2),AND(AT24=2,AU24=3),AND(AT24=1,AU24=3)),"Moderada",IF(AT24+AU24&gt;=8,"Extrema",IF(AT24+AU24&lt;4,"Baja",IF(AT24+AU24&gt;=6,"Alta","Alta")))))))</f>
        <v>Baja</v>
      </c>
      <c r="AW24" s="305" t="s">
        <v>202</v>
      </c>
      <c r="AX24" s="293" t="s">
        <v>736</v>
      </c>
      <c r="AY24" s="106" t="s">
        <v>1259</v>
      </c>
      <c r="AZ24" s="292" t="s">
        <v>1260</v>
      </c>
      <c r="BA24" s="292" t="s">
        <v>1249</v>
      </c>
      <c r="BB24" s="292" t="s">
        <v>1261</v>
      </c>
      <c r="BC24" s="306">
        <v>43586</v>
      </c>
      <c r="BD24" s="306">
        <v>43829</v>
      </c>
      <c r="BE24" s="455" t="s">
        <v>1521</v>
      </c>
      <c r="BF24" s="307"/>
      <c r="BG24" s="456" t="s">
        <v>1524</v>
      </c>
      <c r="BH24" s="308" t="s">
        <v>127</v>
      </c>
      <c r="BI24" s="457" t="s">
        <v>1525</v>
      </c>
    </row>
    <row r="25" spans="1:61" s="125" customFormat="1" ht="87" customHeight="1" thickBot="1">
      <c r="A25" s="651" t="s">
        <v>841</v>
      </c>
      <c r="B25" s="675" t="s">
        <v>859</v>
      </c>
      <c r="C25" s="675" t="s">
        <v>191</v>
      </c>
      <c r="D25" s="675" t="s">
        <v>725</v>
      </c>
      <c r="E25" s="675" t="s">
        <v>1262</v>
      </c>
      <c r="F25" s="675" t="s">
        <v>1263</v>
      </c>
      <c r="G25" s="675" t="s">
        <v>953</v>
      </c>
      <c r="H25" s="675" t="s">
        <v>713</v>
      </c>
      <c r="I25" s="675" t="s">
        <v>451</v>
      </c>
      <c r="J25" s="120" t="s">
        <v>1264</v>
      </c>
      <c r="K25" s="675" t="s">
        <v>1265</v>
      </c>
      <c r="L25" s="675">
        <v>1</v>
      </c>
      <c r="M25" s="675">
        <v>3</v>
      </c>
      <c r="N25" s="1019" t="str">
        <f>IF(L25+M25=0,"",IF(OR(AND(L25=3,M25=4),(AND(L25=2,M25=5)),(AND(L25=1,M25=5))),"Extrema",IF(OR(AND(L25=3,M25=1),(AND(L25=2,M25=2))),"Baja",IF(OR(AND(L25=4,M25=1),AND(L25=3,M25=2),AND(L25=2,M25=3),AND(L25=1,M25=3)),"Moderada",IF(L25+M25&gt;=8,"Extrema",IF(L25+M25&lt;4,"Baja",IF(L25+M25&gt;=6,"Alta","Alta")))))))</f>
        <v>Moderada</v>
      </c>
      <c r="O25" s="120" t="s">
        <v>738</v>
      </c>
      <c r="P25" s="120" t="s">
        <v>233</v>
      </c>
      <c r="Q25" s="121" t="s">
        <v>509</v>
      </c>
      <c r="R25" s="135">
        <f t="shared" si="0"/>
        <v>15</v>
      </c>
      <c r="S25" s="121" t="s">
        <v>289</v>
      </c>
      <c r="T25" s="135">
        <f t="shared" si="1"/>
        <v>15</v>
      </c>
      <c r="U25" s="121" t="s">
        <v>291</v>
      </c>
      <c r="V25" s="135">
        <f t="shared" si="2"/>
        <v>15</v>
      </c>
      <c r="W25" s="121" t="s">
        <v>303</v>
      </c>
      <c r="X25" s="135">
        <f t="shared" si="3"/>
        <v>15</v>
      </c>
      <c r="Y25" s="121" t="s">
        <v>295</v>
      </c>
      <c r="Z25" s="135">
        <f t="shared" si="4"/>
        <v>15</v>
      </c>
      <c r="AA25" s="121" t="s">
        <v>297</v>
      </c>
      <c r="AB25" s="135">
        <f t="shared" si="5"/>
        <v>15</v>
      </c>
      <c r="AC25" s="121" t="s">
        <v>299</v>
      </c>
      <c r="AD25" s="135">
        <f t="shared" si="6"/>
        <v>10</v>
      </c>
      <c r="AE25" s="146">
        <f t="shared" si="15"/>
        <v>100</v>
      </c>
      <c r="AF25" s="271" t="str">
        <f t="shared" si="8"/>
        <v>Fuerte</v>
      </c>
      <c r="AG25" s="268" t="s">
        <v>1209</v>
      </c>
      <c r="AH25" s="271" t="str">
        <f t="shared" si="16"/>
        <v>Fuerte</v>
      </c>
      <c r="AI25" s="271" t="str">
        <f>AF25&amp;AH25</f>
        <v>FuerteFuerte</v>
      </c>
      <c r="AJ25" s="271" t="s">
        <v>152</v>
      </c>
      <c r="AK25" s="271">
        <f>IF(AJ25="Fuerte",100,IF(AJ25="Moderado",50,IF(AJ25="Débil",0,"")))</f>
        <v>100</v>
      </c>
      <c r="AL25" s="271" t="s">
        <v>201</v>
      </c>
      <c r="AM25" s="1044">
        <f>IFERROR(AVERAGE(AK25:AK26),0)</f>
        <v>100</v>
      </c>
      <c r="AN25" s="992" t="str">
        <f>IF(AM25&gt;=100,"Fuerte",IF(AM25&gt;=50,"Moderado",IF(AM25&gt;=0,"Débil","")))</f>
        <v>Fuerte</v>
      </c>
      <c r="AO25" s="654" t="s">
        <v>1210</v>
      </c>
      <c r="AP25" s="654" t="s">
        <v>1210</v>
      </c>
      <c r="AQ25" s="995" t="str">
        <f>+AN25&amp;AO25&amp;AP25</f>
        <v>FuerteDirectamenteDirectamente</v>
      </c>
      <c r="AR25" s="1013">
        <v>2</v>
      </c>
      <c r="AS25" s="1013">
        <v>2</v>
      </c>
      <c r="AT25" s="1016">
        <f>IF(L25 ="",0,IF(L25-AR25&lt;=0,1,L25-AR25))</f>
        <v>1</v>
      </c>
      <c r="AU25" s="1016">
        <f>IF(M25 ="",0,IF(M25-AS25=0,1,M25-AS25))</f>
        <v>1</v>
      </c>
      <c r="AV25" s="1019" t="str">
        <f>IF(AT25+AU25=0,"",IF(OR(AND(AT25=3,AU25=4),(AND(AT25=2,AU25=5)),(AND(AT25=1,AU25=5))),"Extrema",IF(OR(AND(AT25=3,AU25=1),(AND(AT25=2,AU25=2))),"Baja",IF(OR(AND(AT25=4,AU25=1),AND(AT25=3,AU25=2),AND(AT25=2,AU25=3),AND(AT25=1,AU25=3)),"Moderada",IF(AT25+AU25&gt;=8,"Extrema",IF(AT25+AU25&lt;4,"Baja",IF(AT25+AU25&gt;=6,"Alta","Alta")))))))</f>
        <v>Baja</v>
      </c>
      <c r="AW25" s="1022" t="s">
        <v>202</v>
      </c>
      <c r="AX25" s="120" t="s">
        <v>780</v>
      </c>
      <c r="AY25" s="120" t="s">
        <v>1266</v>
      </c>
      <c r="AZ25" s="675" t="s">
        <v>1267</v>
      </c>
      <c r="BA25" s="675" t="s">
        <v>1249</v>
      </c>
      <c r="BB25" s="675" t="s">
        <v>1268</v>
      </c>
      <c r="BC25" s="579">
        <v>43586</v>
      </c>
      <c r="BD25" s="579">
        <v>43829</v>
      </c>
      <c r="BE25" s="1071" t="s">
        <v>1521</v>
      </c>
      <c r="BF25" s="1073"/>
      <c r="BG25" s="1074" t="s">
        <v>1526</v>
      </c>
      <c r="BH25" s="1059" t="s">
        <v>127</v>
      </c>
      <c r="BI25" s="1068" t="s">
        <v>1525</v>
      </c>
    </row>
    <row r="26" spans="1:61" s="125" customFormat="1" ht="90.75" customHeight="1" thickBot="1">
      <c r="A26" s="652"/>
      <c r="B26" s="676"/>
      <c r="C26" s="676"/>
      <c r="D26" s="676"/>
      <c r="E26" s="676"/>
      <c r="F26" s="676"/>
      <c r="G26" s="676"/>
      <c r="H26" s="676"/>
      <c r="I26" s="676"/>
      <c r="J26" s="107" t="s">
        <v>1269</v>
      </c>
      <c r="K26" s="676"/>
      <c r="L26" s="676"/>
      <c r="M26" s="676"/>
      <c r="N26" s="1021"/>
      <c r="O26" s="107" t="s">
        <v>738</v>
      </c>
      <c r="P26" s="107" t="s">
        <v>231</v>
      </c>
      <c r="Q26" s="123" t="s">
        <v>509</v>
      </c>
      <c r="R26" s="136">
        <f t="shared" si="0"/>
        <v>15</v>
      </c>
      <c r="S26" s="123" t="s">
        <v>289</v>
      </c>
      <c r="T26" s="136">
        <f t="shared" si="1"/>
        <v>15</v>
      </c>
      <c r="U26" s="123" t="s">
        <v>291</v>
      </c>
      <c r="V26" s="136">
        <f t="shared" si="2"/>
        <v>15</v>
      </c>
      <c r="W26" s="123" t="s">
        <v>303</v>
      </c>
      <c r="X26" s="136">
        <f t="shared" si="3"/>
        <v>15</v>
      </c>
      <c r="Y26" s="123" t="s">
        <v>295</v>
      </c>
      <c r="Z26" s="136">
        <f t="shared" si="4"/>
        <v>15</v>
      </c>
      <c r="AA26" s="123" t="s">
        <v>297</v>
      </c>
      <c r="AB26" s="136">
        <f t="shared" si="5"/>
        <v>15</v>
      </c>
      <c r="AC26" s="123" t="s">
        <v>299</v>
      </c>
      <c r="AD26" s="136">
        <f t="shared" si="6"/>
        <v>10</v>
      </c>
      <c r="AE26" s="148">
        <f t="shared" si="15"/>
        <v>100</v>
      </c>
      <c r="AF26" s="273" t="str">
        <f t="shared" si="8"/>
        <v>Fuerte</v>
      </c>
      <c r="AG26" s="270" t="s">
        <v>1209</v>
      </c>
      <c r="AH26" s="273" t="str">
        <f t="shared" si="16"/>
        <v>Fuerte</v>
      </c>
      <c r="AI26" s="273" t="str">
        <f t="shared" ref="AI26" si="19">AF26&amp;AH26</f>
        <v>FuerteFuerte</v>
      </c>
      <c r="AJ26" s="273" t="s">
        <v>152</v>
      </c>
      <c r="AK26" s="273">
        <f t="shared" ref="AK26" si="20">IF(AJ26="Fuerte",100,IF(AJ26="Moderado",50,IF(AJ26="Débil",0,"")))</f>
        <v>100</v>
      </c>
      <c r="AL26" s="273" t="s">
        <v>201</v>
      </c>
      <c r="AM26" s="1046"/>
      <c r="AN26" s="994"/>
      <c r="AO26" s="655"/>
      <c r="AP26" s="655"/>
      <c r="AQ26" s="997"/>
      <c r="AR26" s="1015"/>
      <c r="AS26" s="1015"/>
      <c r="AT26" s="1018"/>
      <c r="AU26" s="1018"/>
      <c r="AV26" s="1021"/>
      <c r="AW26" s="1024"/>
      <c r="AX26" s="107" t="s">
        <v>765</v>
      </c>
      <c r="AY26" s="107" t="s">
        <v>1270</v>
      </c>
      <c r="AZ26" s="676"/>
      <c r="BA26" s="676"/>
      <c r="BB26" s="676"/>
      <c r="BC26" s="1070"/>
      <c r="BD26" s="1070"/>
      <c r="BE26" s="1072"/>
      <c r="BF26" s="1065"/>
      <c r="BG26" s="1067"/>
      <c r="BH26" s="823"/>
      <c r="BI26" s="1069"/>
    </row>
    <row r="27" spans="1:61" s="125" customFormat="1" ht="149.25" customHeight="1">
      <c r="A27" s="651"/>
      <c r="B27" s="675" t="s">
        <v>853</v>
      </c>
      <c r="C27" s="675" t="s">
        <v>197</v>
      </c>
      <c r="D27" s="675" t="s">
        <v>792</v>
      </c>
      <c r="E27" s="675" t="s">
        <v>1271</v>
      </c>
      <c r="F27" s="675" t="s">
        <v>1272</v>
      </c>
      <c r="G27" s="675" t="s">
        <v>953</v>
      </c>
      <c r="H27" s="675" t="s">
        <v>707</v>
      </c>
      <c r="I27" s="675" t="s">
        <v>410</v>
      </c>
      <c r="J27" s="120" t="s">
        <v>1257</v>
      </c>
      <c r="K27" s="675" t="s">
        <v>1273</v>
      </c>
      <c r="L27" s="675">
        <v>1</v>
      </c>
      <c r="M27" s="675">
        <v>4</v>
      </c>
      <c r="N27" s="1019" t="str">
        <f>IF(L27+M27=0,"",IF(OR(AND(L27=3,M27=4),(AND(L27=2,M27=5)),(AND(L27=1,M27=5))),"Extrema",IF(OR(AND(L27=3,M27=1),(AND(L27=2,M27=2))),"Baja",IF(OR(AND(L27=4,M27=1),AND(L27=3,M27=2),AND(L27=2,M27=3),AND(L27=1,M27=3)),"Moderada",IF(L27+M27&gt;=8,"Extrema",IF(L27+M27&lt;4,"Baja",IF(L27+M27&gt;=6,"Alta","Alta")))))))</f>
        <v>Alta</v>
      </c>
      <c r="O27" s="120" t="s">
        <v>781</v>
      </c>
      <c r="P27" s="120" t="s">
        <v>1274</v>
      </c>
      <c r="Q27" s="121" t="s">
        <v>509</v>
      </c>
      <c r="R27" s="135">
        <f t="shared" si="0"/>
        <v>15</v>
      </c>
      <c r="S27" s="121" t="s">
        <v>289</v>
      </c>
      <c r="T27" s="135">
        <f t="shared" si="1"/>
        <v>15</v>
      </c>
      <c r="U27" s="121" t="s">
        <v>291</v>
      </c>
      <c r="V27" s="135">
        <f t="shared" si="2"/>
        <v>15</v>
      </c>
      <c r="W27" s="121" t="s">
        <v>303</v>
      </c>
      <c r="X27" s="135">
        <f t="shared" si="3"/>
        <v>15</v>
      </c>
      <c r="Y27" s="121" t="s">
        <v>295</v>
      </c>
      <c r="Z27" s="135">
        <f t="shared" si="4"/>
        <v>15</v>
      </c>
      <c r="AA27" s="121" t="s">
        <v>297</v>
      </c>
      <c r="AB27" s="135">
        <f t="shared" si="5"/>
        <v>15</v>
      </c>
      <c r="AC27" s="121" t="s">
        <v>299</v>
      </c>
      <c r="AD27" s="135">
        <f t="shared" si="6"/>
        <v>10</v>
      </c>
      <c r="AE27" s="146">
        <f t="shared" si="15"/>
        <v>100</v>
      </c>
      <c r="AF27" s="271" t="str">
        <f t="shared" si="8"/>
        <v>Fuerte</v>
      </c>
      <c r="AG27" s="268" t="s">
        <v>1239</v>
      </c>
      <c r="AH27" s="271" t="str">
        <f t="shared" si="16"/>
        <v>Moderado</v>
      </c>
      <c r="AI27" s="271" t="str">
        <f>AF27&amp;AH27</f>
        <v>FuerteModerado</v>
      </c>
      <c r="AJ27" s="271" t="s">
        <v>23</v>
      </c>
      <c r="AK27" s="271">
        <f>IF(AJ27="Fuerte",100,IF(AJ27="Moderado",50,IF(AJ27="Débil",0,"")))</f>
        <v>50</v>
      </c>
      <c r="AL27" s="271" t="s">
        <v>804</v>
      </c>
      <c r="AM27" s="1044">
        <f>IFERROR(AVERAGE(AK27:AK29),0)</f>
        <v>50</v>
      </c>
      <c r="AN27" s="992" t="str">
        <f>IF(AM27&gt;=100,"Fuerte",IF(AM27&gt;=50,"Moderado",IF(AM27&gt;=0,"Débil","")))</f>
        <v>Moderado</v>
      </c>
      <c r="AO27" s="654" t="s">
        <v>1210</v>
      </c>
      <c r="AP27" s="654" t="s">
        <v>559</v>
      </c>
      <c r="AQ27" s="995" t="str">
        <f>+AN27&amp;AO27&amp;AP27</f>
        <v>ModeradoDirectamenteIndirectamente</v>
      </c>
      <c r="AR27" s="1013">
        <v>1</v>
      </c>
      <c r="AS27" s="1013">
        <v>0</v>
      </c>
      <c r="AT27" s="1016">
        <f>IF(L27 ="",0,IF(L27-AR27&lt;=0,1,L27-AR27))</f>
        <v>1</v>
      </c>
      <c r="AU27" s="1016">
        <f>IF(M27 ="",0,IF(M27-AS27=0,1,M27-AS27))</f>
        <v>4</v>
      </c>
      <c r="AV27" s="1019" t="str">
        <f>IF(AT27+AU27=0,"",IF(OR(AND(AT27=3,AU27=4),(AND(AT27=2,AU27=5)),(AND(AT27=1,AU27=5))),"Extrema",IF(OR(AND(AT27=3,AU27=1),(AND(AT27=2,AU27=2))),"Baja",IF(OR(AND(AT27=4,AU27=1),AND(AT27=3,AU27=2),AND(AT27=2,AU27=3),AND(AT27=1,AU27=3)),"Moderada",IF(AT27+AU27&gt;=8,"Extrema",IF(AT27+AU27&lt;4,"Baja",IF(AT27+AU27&gt;=6,"Alta","Alta")))))))</f>
        <v>Alta</v>
      </c>
      <c r="AW27" s="1022" t="s">
        <v>206</v>
      </c>
      <c r="AX27" s="120" t="s">
        <v>765</v>
      </c>
      <c r="AY27" s="120" t="s">
        <v>1275</v>
      </c>
      <c r="AZ27" s="675" t="s">
        <v>1276</v>
      </c>
      <c r="BA27" s="675" t="s">
        <v>1277</v>
      </c>
      <c r="BB27" s="675" t="s">
        <v>1278</v>
      </c>
      <c r="BC27" s="760">
        <v>43584</v>
      </c>
      <c r="BD27" s="760">
        <v>43646</v>
      </c>
      <c r="BE27" s="887" t="s">
        <v>1425</v>
      </c>
      <c r="BF27" s="1081">
        <v>0.3</v>
      </c>
      <c r="BG27" s="883"/>
      <c r="BH27" s="1075"/>
      <c r="BI27" s="1077"/>
    </row>
    <row r="28" spans="1:61" s="125" customFormat="1" ht="120" customHeight="1">
      <c r="A28" s="784"/>
      <c r="B28" s="758"/>
      <c r="C28" s="758"/>
      <c r="D28" s="758"/>
      <c r="E28" s="758"/>
      <c r="F28" s="758"/>
      <c r="G28" s="758"/>
      <c r="H28" s="758"/>
      <c r="I28" s="758"/>
      <c r="J28" s="106" t="s">
        <v>1279</v>
      </c>
      <c r="K28" s="758"/>
      <c r="L28" s="758"/>
      <c r="M28" s="758"/>
      <c r="N28" s="1020"/>
      <c r="O28" s="106" t="s">
        <v>738</v>
      </c>
      <c r="P28" s="106" t="s">
        <v>1280</v>
      </c>
      <c r="Q28" s="98" t="s">
        <v>509</v>
      </c>
      <c r="R28" s="126">
        <f t="shared" si="0"/>
        <v>15</v>
      </c>
      <c r="S28" s="98" t="s">
        <v>289</v>
      </c>
      <c r="T28" s="126">
        <f t="shared" si="1"/>
        <v>15</v>
      </c>
      <c r="U28" s="98" t="s">
        <v>292</v>
      </c>
      <c r="V28" s="126">
        <f t="shared" si="2"/>
        <v>0</v>
      </c>
      <c r="W28" s="98" t="s">
        <v>303</v>
      </c>
      <c r="X28" s="126">
        <f t="shared" si="3"/>
        <v>15</v>
      </c>
      <c r="Y28" s="98" t="s">
        <v>515</v>
      </c>
      <c r="Z28" s="126">
        <f t="shared" si="4"/>
        <v>0</v>
      </c>
      <c r="AA28" s="98" t="s">
        <v>297</v>
      </c>
      <c r="AB28" s="126">
        <f t="shared" si="5"/>
        <v>15</v>
      </c>
      <c r="AC28" s="98" t="s">
        <v>299</v>
      </c>
      <c r="AD28" s="126">
        <f t="shared" si="6"/>
        <v>10</v>
      </c>
      <c r="AE28" s="147">
        <f t="shared" si="15"/>
        <v>70</v>
      </c>
      <c r="AF28" s="272" t="str">
        <f t="shared" si="8"/>
        <v>Débil</v>
      </c>
      <c r="AG28" s="269" t="s">
        <v>1239</v>
      </c>
      <c r="AH28" s="272" t="str">
        <f t="shared" si="16"/>
        <v>Moderado</v>
      </c>
      <c r="AI28" s="272" t="str">
        <f t="shared" ref="AI28:AI29" si="21">AF28&amp;AH28</f>
        <v>DébilModerado</v>
      </c>
      <c r="AJ28" s="272" t="s">
        <v>153</v>
      </c>
      <c r="AK28" s="272">
        <f t="shared" ref="AK28:AK29" si="22">IF(AJ28="Fuerte",100,IF(AJ28="Moderado",50,IF(AJ28="Débil",0,"")))</f>
        <v>0</v>
      </c>
      <c r="AL28" s="272" t="s">
        <v>804</v>
      </c>
      <c r="AM28" s="1045"/>
      <c r="AN28" s="993"/>
      <c r="AO28" s="653"/>
      <c r="AP28" s="653"/>
      <c r="AQ28" s="996"/>
      <c r="AR28" s="1014"/>
      <c r="AS28" s="1014"/>
      <c r="AT28" s="1017"/>
      <c r="AU28" s="1017"/>
      <c r="AV28" s="1020"/>
      <c r="AW28" s="1023"/>
      <c r="AX28" s="106" t="s">
        <v>765</v>
      </c>
      <c r="AY28" s="106" t="s">
        <v>1281</v>
      </c>
      <c r="AZ28" s="758"/>
      <c r="BA28" s="758"/>
      <c r="BB28" s="758"/>
      <c r="BC28" s="838"/>
      <c r="BD28" s="838"/>
      <c r="BE28" s="1079"/>
      <c r="BF28" s="1079"/>
      <c r="BG28" s="1082"/>
      <c r="BH28" s="1076"/>
      <c r="BI28" s="1078"/>
    </row>
    <row r="29" spans="1:61" s="125" customFormat="1" ht="139.5" customHeight="1" thickBot="1">
      <c r="A29" s="652"/>
      <c r="B29" s="676"/>
      <c r="C29" s="676"/>
      <c r="D29" s="676"/>
      <c r="E29" s="676"/>
      <c r="F29" s="676"/>
      <c r="G29" s="676"/>
      <c r="H29" s="676"/>
      <c r="I29" s="676"/>
      <c r="J29" s="107" t="s">
        <v>1282</v>
      </c>
      <c r="K29" s="676"/>
      <c r="L29" s="676"/>
      <c r="M29" s="676"/>
      <c r="N29" s="1021"/>
      <c r="O29" s="107" t="s">
        <v>765</v>
      </c>
      <c r="P29" s="107" t="s">
        <v>1283</v>
      </c>
      <c r="Q29" s="123" t="s">
        <v>509</v>
      </c>
      <c r="R29" s="136">
        <f t="shared" si="0"/>
        <v>15</v>
      </c>
      <c r="S29" s="123" t="s">
        <v>289</v>
      </c>
      <c r="T29" s="136">
        <f t="shared" si="1"/>
        <v>15</v>
      </c>
      <c r="U29" s="123" t="s">
        <v>291</v>
      </c>
      <c r="V29" s="136">
        <f t="shared" si="2"/>
        <v>15</v>
      </c>
      <c r="W29" s="123" t="s">
        <v>303</v>
      </c>
      <c r="X29" s="136">
        <f t="shared" si="3"/>
        <v>15</v>
      </c>
      <c r="Y29" s="123" t="s">
        <v>295</v>
      </c>
      <c r="Z29" s="136">
        <f t="shared" si="4"/>
        <v>15</v>
      </c>
      <c r="AA29" s="123" t="s">
        <v>297</v>
      </c>
      <c r="AB29" s="136">
        <f t="shared" si="5"/>
        <v>15</v>
      </c>
      <c r="AC29" s="123" t="s">
        <v>299</v>
      </c>
      <c r="AD29" s="136">
        <f t="shared" si="6"/>
        <v>10</v>
      </c>
      <c r="AE29" s="148">
        <f t="shared" si="15"/>
        <v>100</v>
      </c>
      <c r="AF29" s="273" t="str">
        <f t="shared" si="8"/>
        <v>Fuerte</v>
      </c>
      <c r="AG29" s="270" t="s">
        <v>1209</v>
      </c>
      <c r="AH29" s="273" t="str">
        <f>IF(AG29="Siempre se ejecuta","Fuerte",IF(AG29="Algunas veces","Moderado",IF(AG29="No se ejecuta","Débil","")))</f>
        <v>Fuerte</v>
      </c>
      <c r="AI29" s="273" t="str">
        <f t="shared" si="21"/>
        <v>FuerteFuerte</v>
      </c>
      <c r="AJ29" s="273" t="s">
        <v>152</v>
      </c>
      <c r="AK29" s="273">
        <f t="shared" si="22"/>
        <v>100</v>
      </c>
      <c r="AL29" s="273" t="s">
        <v>201</v>
      </c>
      <c r="AM29" s="1046"/>
      <c r="AN29" s="994"/>
      <c r="AO29" s="655"/>
      <c r="AP29" s="655"/>
      <c r="AQ29" s="997"/>
      <c r="AR29" s="1015"/>
      <c r="AS29" s="1015"/>
      <c r="AT29" s="1018"/>
      <c r="AU29" s="1018"/>
      <c r="AV29" s="1021"/>
      <c r="AW29" s="1024"/>
      <c r="AX29" s="107" t="s">
        <v>765</v>
      </c>
      <c r="AY29" s="107" t="s">
        <v>1284</v>
      </c>
      <c r="AZ29" s="676"/>
      <c r="BA29" s="676"/>
      <c r="BB29" s="676"/>
      <c r="BC29" s="840"/>
      <c r="BD29" s="840"/>
      <c r="BE29" s="1080"/>
      <c r="BF29" s="1079"/>
      <c r="BG29" s="1082"/>
      <c r="BH29" s="1076"/>
      <c r="BI29" s="1078"/>
    </row>
    <row r="30" spans="1:61" s="125" customFormat="1" ht="165" customHeight="1">
      <c r="A30" s="897"/>
      <c r="B30" s="887" t="s">
        <v>853</v>
      </c>
      <c r="C30" s="887" t="s">
        <v>197</v>
      </c>
      <c r="D30" s="887" t="s">
        <v>725</v>
      </c>
      <c r="E30" s="887" t="s">
        <v>1285</v>
      </c>
      <c r="F30" s="887" t="s">
        <v>1286</v>
      </c>
      <c r="G30" s="887" t="s">
        <v>954</v>
      </c>
      <c r="H30" s="887" t="s">
        <v>711</v>
      </c>
      <c r="I30" s="887" t="s">
        <v>1287</v>
      </c>
      <c r="J30" s="884" t="s">
        <v>1288</v>
      </c>
      <c r="K30" s="887" t="s">
        <v>1289</v>
      </c>
      <c r="L30" s="887">
        <v>4</v>
      </c>
      <c r="M30" s="887">
        <v>4</v>
      </c>
      <c r="N30" s="880" t="str">
        <f>IF(L30+M30=0,"",IF(OR(AND(L30=3,M30=4),(AND(L30=2,M30=5)),(AND(L30=1,M30=5))),"Extrema",IF(OR(AND(L30=3,M30=1),(AND(L30=2,M30=2))),"Baja",IF(OR(AND(L30=4,M30=1),AND(L30=3,M30=2),AND(L30=2,M30=3),AND(L30=1,M30=3)),"Moderada",IF(L30+M30&gt;=8,"Extrema",IF(L30+M30&lt;4,"Baja",IF(L30+M30&gt;=6,"Alta","Alta")))))))</f>
        <v>Extrema</v>
      </c>
      <c r="O30" s="884" t="s">
        <v>738</v>
      </c>
      <c r="P30" s="884" t="s">
        <v>1290</v>
      </c>
      <c r="Q30" s="893" t="s">
        <v>509</v>
      </c>
      <c r="R30" s="895">
        <f>IF(Q30="Asignado",15,0)</f>
        <v>15</v>
      </c>
      <c r="S30" s="893" t="s">
        <v>289</v>
      </c>
      <c r="T30" s="895">
        <f>IF(S30="Adecuado",15,0)</f>
        <v>15</v>
      </c>
      <c r="U30" s="893" t="s">
        <v>291</v>
      </c>
      <c r="V30" s="895">
        <f>IF(U30="Oportuna",15,0)</f>
        <v>15</v>
      </c>
      <c r="W30" s="893" t="s">
        <v>303</v>
      </c>
      <c r="X30" s="895">
        <f>IF(W30="Prevenir",15,IF(W30="Detectar",10,0))</f>
        <v>15</v>
      </c>
      <c r="Y30" s="893" t="s">
        <v>295</v>
      </c>
      <c r="Z30" s="895">
        <f>IF(Y30="Confiable",15,0)</f>
        <v>15</v>
      </c>
      <c r="AA30" s="893" t="s">
        <v>297</v>
      </c>
      <c r="AB30" s="895">
        <f>IF(AA30="Se investigan y resuelven oportunamente",15,0)</f>
        <v>15</v>
      </c>
      <c r="AC30" s="893" t="s">
        <v>299</v>
      </c>
      <c r="AD30" s="895">
        <f>IF(AC30="Completa",10,IF(AC30="incompleta",5,0))</f>
        <v>10</v>
      </c>
      <c r="AE30" s="896">
        <f>R30+T30+V30+X30+Z30+AB30+AD30</f>
        <v>100</v>
      </c>
      <c r="AF30" s="890" t="str">
        <f>IF(AE30&gt;=96,"Fuerte",IF(AE30&gt;=86,"Moderado",IF(AE30&gt;=0,"Débil","")))</f>
        <v>Fuerte</v>
      </c>
      <c r="AG30" s="891" t="s">
        <v>1209</v>
      </c>
      <c r="AH30" s="890" t="str">
        <f>IF(AG30="Siempre se ejecuta","Fuerte",IF(AG30="Algunas veces","Moderado",IF(AG30="no se ejecuta","Débil","")))</f>
        <v>Fuerte</v>
      </c>
      <c r="AI30" s="890" t="str">
        <f>AF30&amp;AH30</f>
        <v>FuerteFuerte</v>
      </c>
      <c r="AJ30" s="890" t="s">
        <v>152</v>
      </c>
      <c r="AK30" s="890">
        <f>IF(AJ30="Fuerte",100,IF(AJ30="Moderado",50,IF(AJ30="Débil",0,"")))</f>
        <v>100</v>
      </c>
      <c r="AL30" s="463"/>
      <c r="AM30" s="889">
        <f>IFERROR(AVERAGE(AK30:AK45),0)</f>
        <v>100</v>
      </c>
      <c r="AN30" s="890" t="str">
        <f>IF(AM30&gt;=100,"Fuerte",IF(AM30&gt;=50,"Moderado",IF(AM30&gt;=0,"Débil","")))</f>
        <v>Fuerte</v>
      </c>
      <c r="AO30" s="891" t="s">
        <v>1210</v>
      </c>
      <c r="AP30" s="891" t="s">
        <v>559</v>
      </c>
      <c r="AQ30" s="890" t="str">
        <f>+AN30&amp;AO30&amp;AP30</f>
        <v>FuerteDirectamenteIndirectamente</v>
      </c>
      <c r="AR30" s="892">
        <v>2</v>
      </c>
      <c r="AS30" s="892">
        <v>1</v>
      </c>
      <c r="AT30" s="892">
        <f>IF(L30 ="",0,IF(L30-AR30&lt;=0,1,L30-AR30))</f>
        <v>2</v>
      </c>
      <c r="AU30" s="892">
        <f>IF(M30 ="",0,IF(M30-AS30=0,1,M30-AS30))</f>
        <v>3</v>
      </c>
      <c r="AV30" s="880" t="str">
        <f>IF(AT30+AU30=0,"",IF(OR(AND(AT30=3,AU30=4),(AND(AT30=2,AU30=5)),(AND(AT30=1,AU30=5))),"Extrema",IF(OR(AND(AT30=3,AU30=1),(AND(AT30=2,AU30=2))),"Baja",IF(OR(AND(AT30=4,AU30=1),AND(AT30=3,AU30=2),AND(AT30=2,AU30=3),AND(AT30=1,AU30=3)),"Moderada",IF(AT30+AU30&gt;=8,"Extrema",IF(AT30+AU30&lt;4,"Baja",IF(AT30+AU30&gt;=6,"Alta","Alta")))))))</f>
        <v>Moderada</v>
      </c>
      <c r="AW30" s="883" t="s">
        <v>206</v>
      </c>
      <c r="AX30" s="884" t="s">
        <v>738</v>
      </c>
      <c r="AY30" s="884" t="s">
        <v>1291</v>
      </c>
      <c r="AZ30" s="887" t="s">
        <v>1292</v>
      </c>
      <c r="BA30" s="887" t="s">
        <v>1293</v>
      </c>
      <c r="BB30" s="887" t="s">
        <v>1294</v>
      </c>
      <c r="BC30" s="900">
        <v>43584</v>
      </c>
      <c r="BD30" s="900" t="s">
        <v>1295</v>
      </c>
      <c r="BE30" s="458" t="s">
        <v>1527</v>
      </c>
      <c r="BF30" s="459" t="s">
        <v>1542</v>
      </c>
      <c r="BG30" s="454" t="s">
        <v>1594</v>
      </c>
      <c r="BH30" s="466" t="s">
        <v>127</v>
      </c>
      <c r="BI30" s="467"/>
    </row>
    <row r="31" spans="1:61" s="125" customFormat="1" ht="236.25" customHeight="1">
      <c r="A31" s="898"/>
      <c r="B31" s="881"/>
      <c r="C31" s="881"/>
      <c r="D31" s="881"/>
      <c r="E31" s="881"/>
      <c r="F31" s="881"/>
      <c r="G31" s="881"/>
      <c r="H31" s="881"/>
      <c r="I31" s="885"/>
      <c r="J31" s="885"/>
      <c r="K31" s="885"/>
      <c r="L31" s="881"/>
      <c r="M31" s="881"/>
      <c r="N31" s="881"/>
      <c r="O31" s="885"/>
      <c r="P31" s="885"/>
      <c r="Q31" s="881"/>
      <c r="R31" s="881"/>
      <c r="S31" s="881"/>
      <c r="T31" s="881"/>
      <c r="U31" s="881"/>
      <c r="V31" s="881"/>
      <c r="W31" s="881"/>
      <c r="X31" s="881"/>
      <c r="Y31" s="881"/>
      <c r="Z31" s="881"/>
      <c r="AA31" s="881"/>
      <c r="AB31" s="881"/>
      <c r="AC31" s="881"/>
      <c r="AD31" s="881"/>
      <c r="AE31" s="881"/>
      <c r="AF31" s="881"/>
      <c r="AG31" s="881"/>
      <c r="AH31" s="881"/>
      <c r="AI31" s="881"/>
      <c r="AJ31" s="881"/>
      <c r="AK31" s="881"/>
      <c r="AL31" s="463"/>
      <c r="AM31" s="881"/>
      <c r="AN31" s="881"/>
      <c r="AO31" s="881"/>
      <c r="AP31" s="881"/>
      <c r="AQ31" s="881"/>
      <c r="AR31" s="881"/>
      <c r="AS31" s="881"/>
      <c r="AT31" s="881"/>
      <c r="AU31" s="881"/>
      <c r="AV31" s="881"/>
      <c r="AW31" s="881"/>
      <c r="AX31" s="885"/>
      <c r="AY31" s="885"/>
      <c r="AZ31" s="885"/>
      <c r="BA31" s="885"/>
      <c r="BB31" s="885"/>
      <c r="BC31" s="881"/>
      <c r="BD31" s="885"/>
      <c r="BE31" s="460" t="s">
        <v>1528</v>
      </c>
      <c r="BF31" s="461" t="s">
        <v>1543</v>
      </c>
      <c r="BG31" s="519" t="s">
        <v>1595</v>
      </c>
      <c r="BH31" s="466" t="s">
        <v>127</v>
      </c>
      <c r="BI31" s="467"/>
    </row>
    <row r="32" spans="1:61" s="125" customFormat="1" ht="195.75" customHeight="1">
      <c r="A32" s="898"/>
      <c r="B32" s="881"/>
      <c r="C32" s="881"/>
      <c r="D32" s="881"/>
      <c r="E32" s="881"/>
      <c r="F32" s="881"/>
      <c r="G32" s="881"/>
      <c r="H32" s="881"/>
      <c r="I32" s="885"/>
      <c r="J32" s="885"/>
      <c r="K32" s="885"/>
      <c r="L32" s="881"/>
      <c r="M32" s="881"/>
      <c r="N32" s="881"/>
      <c r="O32" s="885"/>
      <c r="P32" s="885"/>
      <c r="Q32" s="881"/>
      <c r="R32" s="881"/>
      <c r="S32" s="881"/>
      <c r="T32" s="881"/>
      <c r="U32" s="881"/>
      <c r="V32" s="881"/>
      <c r="W32" s="881"/>
      <c r="X32" s="881"/>
      <c r="Y32" s="881"/>
      <c r="Z32" s="881"/>
      <c r="AA32" s="881"/>
      <c r="AB32" s="881"/>
      <c r="AC32" s="881"/>
      <c r="AD32" s="881"/>
      <c r="AE32" s="881"/>
      <c r="AF32" s="881"/>
      <c r="AG32" s="881"/>
      <c r="AH32" s="881"/>
      <c r="AI32" s="881"/>
      <c r="AJ32" s="881"/>
      <c r="AK32" s="881"/>
      <c r="AL32" s="463"/>
      <c r="AM32" s="881"/>
      <c r="AN32" s="881"/>
      <c r="AO32" s="881"/>
      <c r="AP32" s="881"/>
      <c r="AQ32" s="881"/>
      <c r="AR32" s="881"/>
      <c r="AS32" s="881"/>
      <c r="AT32" s="881"/>
      <c r="AU32" s="881"/>
      <c r="AV32" s="881"/>
      <c r="AW32" s="881"/>
      <c r="AX32" s="885"/>
      <c r="AY32" s="885"/>
      <c r="AZ32" s="885"/>
      <c r="BA32" s="885"/>
      <c r="BB32" s="885"/>
      <c r="BC32" s="881"/>
      <c r="BD32" s="885"/>
      <c r="BE32" s="460" t="s">
        <v>1529</v>
      </c>
      <c r="BF32" s="461" t="s">
        <v>1544</v>
      </c>
      <c r="BG32" s="454" t="s">
        <v>1596</v>
      </c>
      <c r="BH32" s="466" t="s">
        <v>127</v>
      </c>
      <c r="BI32" s="467"/>
    </row>
    <row r="33" spans="1:61" s="125" customFormat="1" ht="181.5" customHeight="1">
      <c r="A33" s="898"/>
      <c r="B33" s="881"/>
      <c r="C33" s="881"/>
      <c r="D33" s="881"/>
      <c r="E33" s="881"/>
      <c r="F33" s="881"/>
      <c r="G33" s="881"/>
      <c r="H33" s="881"/>
      <c r="I33" s="885"/>
      <c r="J33" s="885"/>
      <c r="K33" s="885"/>
      <c r="L33" s="881"/>
      <c r="M33" s="881"/>
      <c r="N33" s="881"/>
      <c r="O33" s="885"/>
      <c r="P33" s="885"/>
      <c r="Q33" s="881"/>
      <c r="R33" s="881"/>
      <c r="S33" s="881"/>
      <c r="T33" s="881"/>
      <c r="U33" s="881"/>
      <c r="V33" s="881"/>
      <c r="W33" s="881"/>
      <c r="X33" s="881"/>
      <c r="Y33" s="881"/>
      <c r="Z33" s="881"/>
      <c r="AA33" s="881"/>
      <c r="AB33" s="881"/>
      <c r="AC33" s="881"/>
      <c r="AD33" s="881"/>
      <c r="AE33" s="881"/>
      <c r="AF33" s="881"/>
      <c r="AG33" s="881"/>
      <c r="AH33" s="881"/>
      <c r="AI33" s="881"/>
      <c r="AJ33" s="881"/>
      <c r="AK33" s="881"/>
      <c r="AL33" s="463"/>
      <c r="AM33" s="881"/>
      <c r="AN33" s="881"/>
      <c r="AO33" s="881"/>
      <c r="AP33" s="881"/>
      <c r="AQ33" s="881"/>
      <c r="AR33" s="881"/>
      <c r="AS33" s="881"/>
      <c r="AT33" s="881"/>
      <c r="AU33" s="881"/>
      <c r="AV33" s="881"/>
      <c r="AW33" s="881"/>
      <c r="AX33" s="885"/>
      <c r="AY33" s="885"/>
      <c r="AZ33" s="885"/>
      <c r="BA33" s="885"/>
      <c r="BB33" s="885"/>
      <c r="BC33" s="881"/>
      <c r="BD33" s="885"/>
      <c r="BE33" s="460" t="s">
        <v>1530</v>
      </c>
      <c r="BF33" s="461" t="s">
        <v>1545</v>
      </c>
      <c r="BG33" s="519" t="s">
        <v>1597</v>
      </c>
      <c r="BH33" s="466" t="s">
        <v>127</v>
      </c>
      <c r="BI33" s="467"/>
    </row>
    <row r="34" spans="1:61" s="125" customFormat="1" ht="162" customHeight="1">
      <c r="A34" s="898"/>
      <c r="B34" s="881"/>
      <c r="C34" s="881"/>
      <c r="D34" s="881"/>
      <c r="E34" s="881"/>
      <c r="F34" s="881"/>
      <c r="G34" s="881"/>
      <c r="H34" s="881"/>
      <c r="I34" s="885"/>
      <c r="J34" s="885"/>
      <c r="K34" s="885"/>
      <c r="L34" s="881"/>
      <c r="M34" s="881"/>
      <c r="N34" s="881"/>
      <c r="O34" s="885"/>
      <c r="P34" s="885"/>
      <c r="Q34" s="881"/>
      <c r="R34" s="881"/>
      <c r="S34" s="881"/>
      <c r="T34" s="881"/>
      <c r="U34" s="881"/>
      <c r="V34" s="881"/>
      <c r="W34" s="881"/>
      <c r="X34" s="881"/>
      <c r="Y34" s="881"/>
      <c r="Z34" s="881"/>
      <c r="AA34" s="881"/>
      <c r="AB34" s="881"/>
      <c r="AC34" s="881"/>
      <c r="AD34" s="881"/>
      <c r="AE34" s="881"/>
      <c r="AF34" s="881"/>
      <c r="AG34" s="881"/>
      <c r="AH34" s="881"/>
      <c r="AI34" s="881"/>
      <c r="AJ34" s="881"/>
      <c r="AK34" s="881"/>
      <c r="AL34" s="463"/>
      <c r="AM34" s="881"/>
      <c r="AN34" s="881"/>
      <c r="AO34" s="881"/>
      <c r="AP34" s="881"/>
      <c r="AQ34" s="881"/>
      <c r="AR34" s="881"/>
      <c r="AS34" s="881"/>
      <c r="AT34" s="881"/>
      <c r="AU34" s="881"/>
      <c r="AV34" s="881"/>
      <c r="AW34" s="881"/>
      <c r="AX34" s="885"/>
      <c r="AY34" s="885"/>
      <c r="AZ34" s="885"/>
      <c r="BA34" s="885"/>
      <c r="BB34" s="885"/>
      <c r="BC34" s="881"/>
      <c r="BD34" s="885"/>
      <c r="BE34" s="460" t="s">
        <v>1531</v>
      </c>
      <c r="BF34" s="461" t="s">
        <v>1546</v>
      </c>
      <c r="BG34" s="454" t="s">
        <v>1598</v>
      </c>
      <c r="BH34" s="466" t="s">
        <v>127</v>
      </c>
      <c r="BI34" s="467"/>
    </row>
    <row r="35" spans="1:61" s="125" customFormat="1" ht="219" customHeight="1">
      <c r="A35" s="898"/>
      <c r="B35" s="881"/>
      <c r="C35" s="881"/>
      <c r="D35" s="881"/>
      <c r="E35" s="881"/>
      <c r="F35" s="881"/>
      <c r="G35" s="881"/>
      <c r="H35" s="881"/>
      <c r="I35" s="885"/>
      <c r="J35" s="885"/>
      <c r="K35" s="885"/>
      <c r="L35" s="881"/>
      <c r="M35" s="881"/>
      <c r="N35" s="881"/>
      <c r="O35" s="885"/>
      <c r="P35" s="885"/>
      <c r="Q35" s="881"/>
      <c r="R35" s="881"/>
      <c r="S35" s="881"/>
      <c r="T35" s="881"/>
      <c r="U35" s="881"/>
      <c r="V35" s="881"/>
      <c r="W35" s="881"/>
      <c r="X35" s="881"/>
      <c r="Y35" s="881"/>
      <c r="Z35" s="881"/>
      <c r="AA35" s="881"/>
      <c r="AB35" s="881"/>
      <c r="AC35" s="881"/>
      <c r="AD35" s="881"/>
      <c r="AE35" s="881"/>
      <c r="AF35" s="881"/>
      <c r="AG35" s="881"/>
      <c r="AH35" s="881"/>
      <c r="AI35" s="881"/>
      <c r="AJ35" s="881"/>
      <c r="AK35" s="881"/>
      <c r="AL35" s="463"/>
      <c r="AM35" s="881"/>
      <c r="AN35" s="881"/>
      <c r="AO35" s="881"/>
      <c r="AP35" s="881"/>
      <c r="AQ35" s="881"/>
      <c r="AR35" s="881"/>
      <c r="AS35" s="881"/>
      <c r="AT35" s="881"/>
      <c r="AU35" s="881"/>
      <c r="AV35" s="881"/>
      <c r="AW35" s="881"/>
      <c r="AX35" s="885"/>
      <c r="AY35" s="885"/>
      <c r="AZ35" s="885"/>
      <c r="BA35" s="885"/>
      <c r="BB35" s="885"/>
      <c r="BC35" s="881"/>
      <c r="BD35" s="885"/>
      <c r="BE35" s="460" t="s">
        <v>1532</v>
      </c>
      <c r="BF35" s="461" t="s">
        <v>1542</v>
      </c>
      <c r="BG35" s="454" t="s">
        <v>1599</v>
      </c>
      <c r="BH35" s="466" t="s">
        <v>127</v>
      </c>
      <c r="BI35" s="465" t="s">
        <v>1600</v>
      </c>
    </row>
    <row r="36" spans="1:61" s="125" customFormat="1" ht="154.5" customHeight="1">
      <c r="A36" s="898"/>
      <c r="B36" s="881"/>
      <c r="C36" s="881"/>
      <c r="D36" s="881"/>
      <c r="E36" s="881"/>
      <c r="F36" s="881"/>
      <c r="G36" s="881"/>
      <c r="H36" s="881"/>
      <c r="I36" s="885"/>
      <c r="J36" s="885"/>
      <c r="K36" s="885"/>
      <c r="L36" s="881"/>
      <c r="M36" s="881"/>
      <c r="N36" s="881"/>
      <c r="O36" s="885"/>
      <c r="P36" s="885"/>
      <c r="Q36" s="881"/>
      <c r="R36" s="881"/>
      <c r="S36" s="881"/>
      <c r="T36" s="881"/>
      <c r="U36" s="881"/>
      <c r="V36" s="881"/>
      <c r="W36" s="881"/>
      <c r="X36" s="881"/>
      <c r="Y36" s="881"/>
      <c r="Z36" s="881"/>
      <c r="AA36" s="881"/>
      <c r="AB36" s="881"/>
      <c r="AC36" s="881"/>
      <c r="AD36" s="881"/>
      <c r="AE36" s="881"/>
      <c r="AF36" s="881"/>
      <c r="AG36" s="881"/>
      <c r="AH36" s="881"/>
      <c r="AI36" s="881"/>
      <c r="AJ36" s="881"/>
      <c r="AK36" s="881"/>
      <c r="AL36" s="463"/>
      <c r="AM36" s="881"/>
      <c r="AN36" s="881"/>
      <c r="AO36" s="881"/>
      <c r="AP36" s="881"/>
      <c r="AQ36" s="881"/>
      <c r="AR36" s="881"/>
      <c r="AS36" s="881"/>
      <c r="AT36" s="881"/>
      <c r="AU36" s="881"/>
      <c r="AV36" s="881"/>
      <c r="AW36" s="881"/>
      <c r="AX36" s="885"/>
      <c r="AY36" s="885"/>
      <c r="AZ36" s="885"/>
      <c r="BA36" s="885"/>
      <c r="BB36" s="885"/>
      <c r="BC36" s="881"/>
      <c r="BD36" s="885"/>
      <c r="BE36" s="460" t="s">
        <v>1533</v>
      </c>
      <c r="BF36" s="461" t="s">
        <v>1542</v>
      </c>
      <c r="BG36" s="519" t="s">
        <v>1601</v>
      </c>
      <c r="BH36" s="466" t="s">
        <v>127</v>
      </c>
      <c r="BI36" s="467"/>
    </row>
    <row r="37" spans="1:61" s="125" customFormat="1" ht="222" customHeight="1">
      <c r="A37" s="898"/>
      <c r="B37" s="881"/>
      <c r="C37" s="881"/>
      <c r="D37" s="881"/>
      <c r="E37" s="881"/>
      <c r="F37" s="881"/>
      <c r="G37" s="881"/>
      <c r="H37" s="881"/>
      <c r="I37" s="885"/>
      <c r="J37" s="885"/>
      <c r="K37" s="885"/>
      <c r="L37" s="881"/>
      <c r="M37" s="881"/>
      <c r="N37" s="881"/>
      <c r="O37" s="885"/>
      <c r="P37" s="885"/>
      <c r="Q37" s="881"/>
      <c r="R37" s="881"/>
      <c r="S37" s="881"/>
      <c r="T37" s="881"/>
      <c r="U37" s="881"/>
      <c r="V37" s="881"/>
      <c r="W37" s="881"/>
      <c r="X37" s="881"/>
      <c r="Y37" s="881"/>
      <c r="Z37" s="881"/>
      <c r="AA37" s="881"/>
      <c r="AB37" s="881"/>
      <c r="AC37" s="881"/>
      <c r="AD37" s="881"/>
      <c r="AE37" s="881"/>
      <c r="AF37" s="881"/>
      <c r="AG37" s="881"/>
      <c r="AH37" s="881"/>
      <c r="AI37" s="881"/>
      <c r="AJ37" s="881"/>
      <c r="AK37" s="881"/>
      <c r="AL37" s="463"/>
      <c r="AM37" s="881"/>
      <c r="AN37" s="881"/>
      <c r="AO37" s="881"/>
      <c r="AP37" s="881"/>
      <c r="AQ37" s="881"/>
      <c r="AR37" s="881"/>
      <c r="AS37" s="881"/>
      <c r="AT37" s="881"/>
      <c r="AU37" s="881"/>
      <c r="AV37" s="881"/>
      <c r="AW37" s="881"/>
      <c r="AX37" s="885"/>
      <c r="AY37" s="885"/>
      <c r="AZ37" s="885"/>
      <c r="BA37" s="885"/>
      <c r="BB37" s="885"/>
      <c r="BC37" s="881"/>
      <c r="BD37" s="885"/>
      <c r="BE37" s="460" t="s">
        <v>1534</v>
      </c>
      <c r="BF37" s="462" t="s">
        <v>1544</v>
      </c>
      <c r="BG37" s="454" t="s">
        <v>1602</v>
      </c>
      <c r="BH37" s="466" t="s">
        <v>127</v>
      </c>
      <c r="BI37" s="467"/>
    </row>
    <row r="38" spans="1:61" s="125" customFormat="1" ht="165" customHeight="1">
      <c r="A38" s="898"/>
      <c r="B38" s="881"/>
      <c r="C38" s="881"/>
      <c r="D38" s="881"/>
      <c r="E38" s="881"/>
      <c r="F38" s="881"/>
      <c r="G38" s="881"/>
      <c r="H38" s="881"/>
      <c r="I38" s="885"/>
      <c r="J38" s="885"/>
      <c r="K38" s="885"/>
      <c r="L38" s="881"/>
      <c r="M38" s="881"/>
      <c r="N38" s="881"/>
      <c r="O38" s="885"/>
      <c r="P38" s="885"/>
      <c r="Q38" s="881"/>
      <c r="R38" s="881"/>
      <c r="S38" s="881"/>
      <c r="T38" s="881"/>
      <c r="U38" s="881"/>
      <c r="V38" s="881"/>
      <c r="W38" s="881"/>
      <c r="X38" s="881"/>
      <c r="Y38" s="881"/>
      <c r="Z38" s="881"/>
      <c r="AA38" s="881"/>
      <c r="AB38" s="881"/>
      <c r="AC38" s="881"/>
      <c r="AD38" s="881"/>
      <c r="AE38" s="881"/>
      <c r="AF38" s="881"/>
      <c r="AG38" s="881"/>
      <c r="AH38" s="881"/>
      <c r="AI38" s="881"/>
      <c r="AJ38" s="881"/>
      <c r="AK38" s="881"/>
      <c r="AL38" s="463"/>
      <c r="AM38" s="881"/>
      <c r="AN38" s="881"/>
      <c r="AO38" s="881"/>
      <c r="AP38" s="881"/>
      <c r="AQ38" s="881"/>
      <c r="AR38" s="881"/>
      <c r="AS38" s="881"/>
      <c r="AT38" s="881"/>
      <c r="AU38" s="881"/>
      <c r="AV38" s="881"/>
      <c r="AW38" s="881"/>
      <c r="AX38" s="885"/>
      <c r="AY38" s="885"/>
      <c r="AZ38" s="885"/>
      <c r="BA38" s="885"/>
      <c r="BB38" s="885"/>
      <c r="BC38" s="881"/>
      <c r="BD38" s="885"/>
      <c r="BE38" s="460" t="s">
        <v>1535</v>
      </c>
      <c r="BF38" s="461" t="s">
        <v>1547</v>
      </c>
      <c r="BG38" s="454" t="s">
        <v>1603</v>
      </c>
      <c r="BH38" s="466" t="s">
        <v>127</v>
      </c>
      <c r="BI38" s="467"/>
    </row>
    <row r="39" spans="1:61" s="125" customFormat="1" ht="59.25" customHeight="1">
      <c r="A39" s="898"/>
      <c r="B39" s="881"/>
      <c r="C39" s="881"/>
      <c r="D39" s="881"/>
      <c r="E39" s="881"/>
      <c r="F39" s="881"/>
      <c r="G39" s="881"/>
      <c r="H39" s="881"/>
      <c r="I39" s="885"/>
      <c r="J39" s="885"/>
      <c r="K39" s="885"/>
      <c r="L39" s="881"/>
      <c r="M39" s="881"/>
      <c r="N39" s="881"/>
      <c r="O39" s="885"/>
      <c r="P39" s="885"/>
      <c r="Q39" s="881"/>
      <c r="R39" s="881"/>
      <c r="S39" s="881"/>
      <c r="T39" s="881"/>
      <c r="U39" s="881"/>
      <c r="V39" s="881"/>
      <c r="W39" s="881"/>
      <c r="X39" s="881"/>
      <c r="Y39" s="881"/>
      <c r="Z39" s="881"/>
      <c r="AA39" s="881"/>
      <c r="AB39" s="881"/>
      <c r="AC39" s="881"/>
      <c r="AD39" s="881"/>
      <c r="AE39" s="881"/>
      <c r="AF39" s="881"/>
      <c r="AG39" s="881"/>
      <c r="AH39" s="881"/>
      <c r="AI39" s="881"/>
      <c r="AJ39" s="881"/>
      <c r="AK39" s="881"/>
      <c r="AL39" s="463"/>
      <c r="AM39" s="881"/>
      <c r="AN39" s="881"/>
      <c r="AO39" s="881"/>
      <c r="AP39" s="881"/>
      <c r="AQ39" s="881"/>
      <c r="AR39" s="881"/>
      <c r="AS39" s="881"/>
      <c r="AT39" s="881"/>
      <c r="AU39" s="881"/>
      <c r="AV39" s="881"/>
      <c r="AW39" s="881"/>
      <c r="AX39" s="885"/>
      <c r="AY39" s="885"/>
      <c r="AZ39" s="885"/>
      <c r="BA39" s="885"/>
      <c r="BB39" s="885"/>
      <c r="BC39" s="881"/>
      <c r="BD39" s="885"/>
      <c r="BE39" s="460" t="s">
        <v>1536</v>
      </c>
      <c r="BF39" s="461" t="s">
        <v>1548</v>
      </c>
      <c r="BG39" s="454" t="s">
        <v>1604</v>
      </c>
      <c r="BH39" s="466" t="s">
        <v>127</v>
      </c>
      <c r="BI39" s="467"/>
    </row>
    <row r="40" spans="1:61" s="125" customFormat="1" ht="223.5" customHeight="1">
      <c r="A40" s="898"/>
      <c r="B40" s="881"/>
      <c r="C40" s="881"/>
      <c r="D40" s="881"/>
      <c r="E40" s="881"/>
      <c r="F40" s="881"/>
      <c r="G40" s="881"/>
      <c r="H40" s="881"/>
      <c r="I40" s="885"/>
      <c r="J40" s="885"/>
      <c r="K40" s="885"/>
      <c r="L40" s="881"/>
      <c r="M40" s="881"/>
      <c r="N40" s="881"/>
      <c r="O40" s="885"/>
      <c r="P40" s="885"/>
      <c r="Q40" s="881"/>
      <c r="R40" s="881"/>
      <c r="S40" s="881"/>
      <c r="T40" s="881"/>
      <c r="U40" s="881"/>
      <c r="V40" s="881"/>
      <c r="W40" s="881"/>
      <c r="X40" s="881"/>
      <c r="Y40" s="881"/>
      <c r="Z40" s="881"/>
      <c r="AA40" s="881"/>
      <c r="AB40" s="881"/>
      <c r="AC40" s="881"/>
      <c r="AD40" s="881"/>
      <c r="AE40" s="881"/>
      <c r="AF40" s="881"/>
      <c r="AG40" s="881"/>
      <c r="AH40" s="881"/>
      <c r="AI40" s="881"/>
      <c r="AJ40" s="881"/>
      <c r="AK40" s="881"/>
      <c r="AL40" s="463"/>
      <c r="AM40" s="881"/>
      <c r="AN40" s="881"/>
      <c r="AO40" s="881"/>
      <c r="AP40" s="881"/>
      <c r="AQ40" s="881"/>
      <c r="AR40" s="881"/>
      <c r="AS40" s="881"/>
      <c r="AT40" s="881"/>
      <c r="AU40" s="881"/>
      <c r="AV40" s="881"/>
      <c r="AW40" s="881"/>
      <c r="AX40" s="885"/>
      <c r="AY40" s="885"/>
      <c r="AZ40" s="885"/>
      <c r="BA40" s="885"/>
      <c r="BB40" s="885"/>
      <c r="BC40" s="881"/>
      <c r="BD40" s="885"/>
      <c r="BE40" s="460" t="s">
        <v>1537</v>
      </c>
      <c r="BF40" s="461" t="s">
        <v>1549</v>
      </c>
      <c r="BG40" s="454" t="s">
        <v>1605</v>
      </c>
      <c r="BH40" s="466" t="s">
        <v>127</v>
      </c>
      <c r="BI40" s="467"/>
    </row>
    <row r="41" spans="1:61" s="125" customFormat="1" ht="33.75" customHeight="1">
      <c r="A41" s="898"/>
      <c r="B41" s="881"/>
      <c r="C41" s="881"/>
      <c r="D41" s="881"/>
      <c r="E41" s="881"/>
      <c r="F41" s="881"/>
      <c r="G41" s="881"/>
      <c r="H41" s="881"/>
      <c r="I41" s="885"/>
      <c r="J41" s="885"/>
      <c r="K41" s="885"/>
      <c r="L41" s="881"/>
      <c r="M41" s="881"/>
      <c r="N41" s="881"/>
      <c r="O41" s="885"/>
      <c r="P41" s="885"/>
      <c r="Q41" s="881"/>
      <c r="R41" s="881"/>
      <c r="S41" s="881"/>
      <c r="T41" s="881"/>
      <c r="U41" s="881"/>
      <c r="V41" s="881"/>
      <c r="W41" s="881"/>
      <c r="X41" s="881"/>
      <c r="Y41" s="881"/>
      <c r="Z41" s="881"/>
      <c r="AA41" s="881"/>
      <c r="AB41" s="881"/>
      <c r="AC41" s="881"/>
      <c r="AD41" s="881"/>
      <c r="AE41" s="881"/>
      <c r="AF41" s="881"/>
      <c r="AG41" s="881"/>
      <c r="AH41" s="881"/>
      <c r="AI41" s="881"/>
      <c r="AJ41" s="881"/>
      <c r="AK41" s="881"/>
      <c r="AL41" s="463"/>
      <c r="AM41" s="881"/>
      <c r="AN41" s="881"/>
      <c r="AO41" s="881"/>
      <c r="AP41" s="881"/>
      <c r="AQ41" s="881"/>
      <c r="AR41" s="881"/>
      <c r="AS41" s="881"/>
      <c r="AT41" s="881"/>
      <c r="AU41" s="881"/>
      <c r="AV41" s="881"/>
      <c r="AW41" s="881"/>
      <c r="AX41" s="885"/>
      <c r="AY41" s="885"/>
      <c r="AZ41" s="885"/>
      <c r="BA41" s="885"/>
      <c r="BB41" s="885"/>
      <c r="BC41" s="881"/>
      <c r="BD41" s="885"/>
      <c r="BE41" s="460" t="s">
        <v>1538</v>
      </c>
      <c r="BF41" s="461" t="s">
        <v>1550</v>
      </c>
      <c r="BG41" s="454"/>
      <c r="BH41" s="466" t="s">
        <v>127</v>
      </c>
      <c r="BI41" s="467"/>
    </row>
    <row r="42" spans="1:61" s="125" customFormat="1" ht="175.5" customHeight="1">
      <c r="A42" s="898"/>
      <c r="B42" s="881"/>
      <c r="C42" s="881"/>
      <c r="D42" s="881"/>
      <c r="E42" s="881"/>
      <c r="F42" s="881"/>
      <c r="G42" s="881"/>
      <c r="H42" s="881"/>
      <c r="I42" s="885"/>
      <c r="J42" s="885"/>
      <c r="K42" s="885"/>
      <c r="L42" s="881"/>
      <c r="M42" s="881"/>
      <c r="N42" s="881"/>
      <c r="O42" s="885"/>
      <c r="P42" s="885"/>
      <c r="Q42" s="881"/>
      <c r="R42" s="881"/>
      <c r="S42" s="881"/>
      <c r="T42" s="881"/>
      <c r="U42" s="881"/>
      <c r="V42" s="881"/>
      <c r="W42" s="881"/>
      <c r="X42" s="881"/>
      <c r="Y42" s="881"/>
      <c r="Z42" s="881"/>
      <c r="AA42" s="881"/>
      <c r="AB42" s="881"/>
      <c r="AC42" s="881"/>
      <c r="AD42" s="881"/>
      <c r="AE42" s="881"/>
      <c r="AF42" s="881"/>
      <c r="AG42" s="881"/>
      <c r="AH42" s="881"/>
      <c r="AI42" s="881"/>
      <c r="AJ42" s="881"/>
      <c r="AK42" s="881"/>
      <c r="AL42" s="463"/>
      <c r="AM42" s="881"/>
      <c r="AN42" s="881"/>
      <c r="AO42" s="881"/>
      <c r="AP42" s="881"/>
      <c r="AQ42" s="881"/>
      <c r="AR42" s="881"/>
      <c r="AS42" s="881"/>
      <c r="AT42" s="881"/>
      <c r="AU42" s="881"/>
      <c r="AV42" s="881"/>
      <c r="AW42" s="881"/>
      <c r="AX42" s="885"/>
      <c r="AY42" s="885"/>
      <c r="AZ42" s="885"/>
      <c r="BA42" s="885"/>
      <c r="BB42" s="885"/>
      <c r="BC42" s="881"/>
      <c r="BD42" s="885"/>
      <c r="BE42" s="460" t="s">
        <v>1539</v>
      </c>
      <c r="BF42" s="461" t="s">
        <v>1551</v>
      </c>
      <c r="BG42" s="454" t="s">
        <v>1606</v>
      </c>
      <c r="BH42" s="466" t="s">
        <v>127</v>
      </c>
      <c r="BI42" s="467"/>
    </row>
    <row r="43" spans="1:61" s="125" customFormat="1" ht="193.5" customHeight="1" thickBot="1">
      <c r="A43" s="898"/>
      <c r="B43" s="881"/>
      <c r="C43" s="881"/>
      <c r="D43" s="881"/>
      <c r="E43" s="881"/>
      <c r="F43" s="881"/>
      <c r="G43" s="881"/>
      <c r="H43" s="881"/>
      <c r="I43" s="885"/>
      <c r="J43" s="885"/>
      <c r="K43" s="885"/>
      <c r="L43" s="881"/>
      <c r="M43" s="881"/>
      <c r="N43" s="881"/>
      <c r="O43" s="885"/>
      <c r="P43" s="885"/>
      <c r="Q43" s="881"/>
      <c r="R43" s="881"/>
      <c r="S43" s="881"/>
      <c r="T43" s="881"/>
      <c r="U43" s="881"/>
      <c r="V43" s="881"/>
      <c r="W43" s="881"/>
      <c r="X43" s="881"/>
      <c r="Y43" s="881"/>
      <c r="Z43" s="881"/>
      <c r="AA43" s="881"/>
      <c r="AB43" s="881"/>
      <c r="AC43" s="881"/>
      <c r="AD43" s="881"/>
      <c r="AE43" s="881"/>
      <c r="AF43" s="881"/>
      <c r="AG43" s="881"/>
      <c r="AH43" s="881"/>
      <c r="AI43" s="881"/>
      <c r="AJ43" s="881"/>
      <c r="AK43" s="881"/>
      <c r="AL43" s="463"/>
      <c r="AM43" s="881"/>
      <c r="AN43" s="881"/>
      <c r="AO43" s="881"/>
      <c r="AP43" s="881"/>
      <c r="AQ43" s="881"/>
      <c r="AR43" s="881"/>
      <c r="AS43" s="881"/>
      <c r="AT43" s="881"/>
      <c r="AU43" s="881"/>
      <c r="AV43" s="881"/>
      <c r="AW43" s="881"/>
      <c r="AX43" s="885"/>
      <c r="AY43" s="885"/>
      <c r="AZ43" s="885"/>
      <c r="BA43" s="885"/>
      <c r="BB43" s="885"/>
      <c r="BC43" s="881"/>
      <c r="BD43" s="885"/>
      <c r="BE43" s="460" t="s">
        <v>1540</v>
      </c>
      <c r="BF43" s="461" t="s">
        <v>1546</v>
      </c>
      <c r="BG43" s="454" t="s">
        <v>1607</v>
      </c>
      <c r="BH43" s="466" t="s">
        <v>127</v>
      </c>
      <c r="BI43" s="467"/>
    </row>
    <row r="44" spans="1:61" s="125" customFormat="1" ht="162.75" customHeight="1">
      <c r="A44" s="898"/>
      <c r="B44" s="881"/>
      <c r="C44" s="881"/>
      <c r="D44" s="881"/>
      <c r="E44" s="881"/>
      <c r="F44" s="881"/>
      <c r="G44" s="881"/>
      <c r="H44" s="881"/>
      <c r="I44" s="886"/>
      <c r="J44" s="886"/>
      <c r="K44" s="885"/>
      <c r="L44" s="881"/>
      <c r="M44" s="881"/>
      <c r="N44" s="881"/>
      <c r="O44" s="886"/>
      <c r="P44" s="886"/>
      <c r="Q44" s="894"/>
      <c r="R44" s="894"/>
      <c r="S44" s="894"/>
      <c r="T44" s="894"/>
      <c r="U44" s="894"/>
      <c r="V44" s="894"/>
      <c r="W44" s="894"/>
      <c r="X44" s="894"/>
      <c r="Y44" s="894"/>
      <c r="Z44" s="894"/>
      <c r="AA44" s="894"/>
      <c r="AB44" s="894"/>
      <c r="AC44" s="894"/>
      <c r="AD44" s="894"/>
      <c r="AE44" s="894"/>
      <c r="AF44" s="894"/>
      <c r="AG44" s="894"/>
      <c r="AH44" s="894"/>
      <c r="AI44" s="894"/>
      <c r="AJ44" s="894"/>
      <c r="AK44" s="894"/>
      <c r="AL44" s="464" t="s">
        <v>201</v>
      </c>
      <c r="AM44" s="881"/>
      <c r="AN44" s="881"/>
      <c r="AO44" s="881"/>
      <c r="AP44" s="881"/>
      <c r="AQ44" s="881"/>
      <c r="AR44" s="881"/>
      <c r="AS44" s="881"/>
      <c r="AT44" s="881"/>
      <c r="AU44" s="881"/>
      <c r="AV44" s="881"/>
      <c r="AW44" s="881"/>
      <c r="AX44" s="886"/>
      <c r="AY44" s="886"/>
      <c r="AZ44" s="885"/>
      <c r="BA44" s="885"/>
      <c r="BB44" s="885"/>
      <c r="BC44" s="881"/>
      <c r="BD44" s="885"/>
      <c r="BE44" s="1086" t="s">
        <v>1541</v>
      </c>
      <c r="BF44" s="1088">
        <v>78</v>
      </c>
      <c r="BG44" s="1089" t="s">
        <v>1608</v>
      </c>
      <c r="BH44" s="1090" t="s">
        <v>127</v>
      </c>
      <c r="BI44" s="1083"/>
    </row>
    <row r="45" spans="1:61" s="125" customFormat="1" ht="134.25" customHeight="1" thickBot="1">
      <c r="A45" s="899"/>
      <c r="B45" s="882"/>
      <c r="C45" s="882"/>
      <c r="D45" s="882"/>
      <c r="E45" s="882"/>
      <c r="F45" s="882"/>
      <c r="G45" s="882"/>
      <c r="H45" s="882"/>
      <c r="I45" s="435" t="s">
        <v>451</v>
      </c>
      <c r="J45" s="431" t="s">
        <v>1296</v>
      </c>
      <c r="K45" s="888"/>
      <c r="L45" s="882"/>
      <c r="M45" s="882"/>
      <c r="N45" s="882"/>
      <c r="O45" s="435" t="s">
        <v>765</v>
      </c>
      <c r="P45" s="431" t="s">
        <v>1297</v>
      </c>
      <c r="Q45" s="468" t="s">
        <v>509</v>
      </c>
      <c r="R45" s="469">
        <f t="shared" si="0"/>
        <v>15</v>
      </c>
      <c r="S45" s="468" t="s">
        <v>289</v>
      </c>
      <c r="T45" s="469">
        <f t="shared" si="1"/>
        <v>15</v>
      </c>
      <c r="U45" s="468" t="s">
        <v>291</v>
      </c>
      <c r="V45" s="469">
        <f t="shared" si="2"/>
        <v>15</v>
      </c>
      <c r="W45" s="468" t="s">
        <v>303</v>
      </c>
      <c r="X45" s="469">
        <f t="shared" si="3"/>
        <v>15</v>
      </c>
      <c r="Y45" s="468" t="s">
        <v>295</v>
      </c>
      <c r="Z45" s="469">
        <f t="shared" si="4"/>
        <v>15</v>
      </c>
      <c r="AA45" s="468" t="s">
        <v>297</v>
      </c>
      <c r="AB45" s="469">
        <f t="shared" si="5"/>
        <v>15</v>
      </c>
      <c r="AC45" s="468" t="s">
        <v>299</v>
      </c>
      <c r="AD45" s="469">
        <f t="shared" si="6"/>
        <v>10</v>
      </c>
      <c r="AE45" s="470">
        <f t="shared" si="15"/>
        <v>100</v>
      </c>
      <c r="AF45" s="471" t="str">
        <f t="shared" si="8"/>
        <v>Fuerte</v>
      </c>
      <c r="AG45" s="472" t="s">
        <v>1209</v>
      </c>
      <c r="AH45" s="471" t="str">
        <f t="shared" ref="AH45:AH49" si="23">IF(AG45="Siempre se ejecuta","Fuerte",IF(AG45="Algunas veces","Moderado",IF(AG45="no se ejecuta","Débil","")))</f>
        <v>Fuerte</v>
      </c>
      <c r="AI45" s="471" t="str">
        <f t="shared" ref="AI45" si="24">AF45&amp;AH45</f>
        <v>FuerteFuerte</v>
      </c>
      <c r="AJ45" s="471" t="s">
        <v>152</v>
      </c>
      <c r="AK45" s="471">
        <f t="shared" ref="AK45" si="25">IF(AJ45="Fuerte",100,IF(AJ45="Moderado",50,IF(AJ45="Débil",0,"")))</f>
        <v>100</v>
      </c>
      <c r="AL45" s="471" t="s">
        <v>201</v>
      </c>
      <c r="AM45" s="882"/>
      <c r="AN45" s="882"/>
      <c r="AO45" s="882"/>
      <c r="AP45" s="882"/>
      <c r="AQ45" s="882"/>
      <c r="AR45" s="882"/>
      <c r="AS45" s="882"/>
      <c r="AT45" s="882"/>
      <c r="AU45" s="882"/>
      <c r="AV45" s="882"/>
      <c r="AW45" s="882"/>
      <c r="AX45" s="435" t="s">
        <v>765</v>
      </c>
      <c r="AY45" s="431" t="s">
        <v>1298</v>
      </c>
      <c r="AZ45" s="888"/>
      <c r="BA45" s="888"/>
      <c r="BB45" s="888"/>
      <c r="BC45" s="882"/>
      <c r="BD45" s="888"/>
      <c r="BE45" s="1087"/>
      <c r="BF45" s="1088"/>
      <c r="BG45" s="1090"/>
      <c r="BH45" s="1090"/>
      <c r="BI45" s="1083"/>
    </row>
    <row r="46" spans="1:61" s="125" customFormat="1" ht="63" customHeight="1">
      <c r="A46" s="1084"/>
      <c r="B46" s="851" t="s">
        <v>859</v>
      </c>
      <c r="C46" s="851" t="s">
        <v>194</v>
      </c>
      <c r="D46" s="851" t="s">
        <v>793</v>
      </c>
      <c r="E46" s="851" t="s">
        <v>1299</v>
      </c>
      <c r="F46" s="851" t="s">
        <v>1300</v>
      </c>
      <c r="G46" s="851" t="s">
        <v>181</v>
      </c>
      <c r="H46" s="851" t="s">
        <v>712</v>
      </c>
      <c r="I46" s="851" t="s">
        <v>1301</v>
      </c>
      <c r="J46" s="433" t="s">
        <v>1302</v>
      </c>
      <c r="K46" s="851" t="s">
        <v>1303</v>
      </c>
      <c r="L46" s="851">
        <v>1</v>
      </c>
      <c r="M46" s="851">
        <v>3</v>
      </c>
      <c r="N46" s="1095" t="str">
        <f>IF(L46+M46=0,"",IF(OR(AND(L46=3,M46=4),(AND(L46=2,M46=5)),(AND(L46=1,M46=5))),"Extrema",IF(OR(AND(L46=3,M46=1),(AND(L46=2,M46=2))),"Baja",IF(OR(AND(L46=4,M46=1),AND(L46=3,M46=2),AND(L46=2,M46=3),AND(L46=1,M46=3)),"Moderada",IF(L46+M46&gt;=8,"Extrema",IF(L46+M46&lt;4,"Baja",IF(L46+M46&gt;=6,"Alta","Alta")))))))</f>
        <v>Moderada</v>
      </c>
      <c r="O46" s="433" t="s">
        <v>738</v>
      </c>
      <c r="P46" s="433" t="s">
        <v>1304</v>
      </c>
      <c r="Q46" s="473" t="s">
        <v>509</v>
      </c>
      <c r="R46" s="474">
        <f t="shared" si="0"/>
        <v>15</v>
      </c>
      <c r="S46" s="473" t="s">
        <v>289</v>
      </c>
      <c r="T46" s="474">
        <f t="shared" si="1"/>
        <v>15</v>
      </c>
      <c r="U46" s="473" t="s">
        <v>291</v>
      </c>
      <c r="V46" s="474">
        <f t="shared" si="2"/>
        <v>15</v>
      </c>
      <c r="W46" s="473" t="s">
        <v>293</v>
      </c>
      <c r="X46" s="474">
        <f t="shared" si="3"/>
        <v>0</v>
      </c>
      <c r="Y46" s="473" t="s">
        <v>295</v>
      </c>
      <c r="Z46" s="474">
        <f t="shared" si="4"/>
        <v>15</v>
      </c>
      <c r="AA46" s="473" t="s">
        <v>297</v>
      </c>
      <c r="AB46" s="474">
        <f t="shared" si="5"/>
        <v>15</v>
      </c>
      <c r="AC46" s="473" t="s">
        <v>299</v>
      </c>
      <c r="AD46" s="474">
        <f t="shared" si="6"/>
        <v>10</v>
      </c>
      <c r="AE46" s="475">
        <f t="shared" si="15"/>
        <v>85</v>
      </c>
      <c r="AF46" s="464" t="str">
        <f t="shared" si="8"/>
        <v>Débil</v>
      </c>
      <c r="AG46" s="476" t="s">
        <v>1209</v>
      </c>
      <c r="AH46" s="464" t="str">
        <f t="shared" si="23"/>
        <v>Fuerte</v>
      </c>
      <c r="AI46" s="464" t="str">
        <f>AF46&amp;AH46</f>
        <v>DébilFuerte</v>
      </c>
      <c r="AJ46" s="464" t="s">
        <v>153</v>
      </c>
      <c r="AK46" s="464">
        <f>IF(AJ46="Fuerte",100,IF(AJ46="Moderado",50,IF(AJ46="Débil",0,"")))</f>
        <v>0</v>
      </c>
      <c r="AL46" s="464" t="s">
        <v>804</v>
      </c>
      <c r="AM46" s="1097">
        <f>IFERROR(AVERAGE(AK46:AK47),0)</f>
        <v>0</v>
      </c>
      <c r="AN46" s="1091" t="str">
        <f>IF(AM46&gt;=100,"Fuerte",IF(AM46&gt;=50,"Moderado",IF(AM46&gt;=0,"Débil","")))</f>
        <v>Débil</v>
      </c>
      <c r="AO46" s="1112" t="s">
        <v>1305</v>
      </c>
      <c r="AP46" s="1112" t="s">
        <v>559</v>
      </c>
      <c r="AQ46" s="1091" t="str">
        <f>+AN46&amp;AO46&amp;AP46</f>
        <v>DébilNo disminuyeIndirectamente</v>
      </c>
      <c r="AR46" s="1093">
        <v>0</v>
      </c>
      <c r="AS46" s="1093">
        <v>0</v>
      </c>
      <c r="AT46" s="1093">
        <f>IF(L46 ="",0,IF(L46-AR46&lt;=0,1,L46-AR46))</f>
        <v>1</v>
      </c>
      <c r="AU46" s="1093">
        <f>IF(M46 ="",0,IF(M46-AS46=0,1,M46-AS46))</f>
        <v>3</v>
      </c>
      <c r="AV46" s="1095" t="str">
        <f>IF(AT46+AU46=0,"",IF(OR(AND(AT46=3,AU46=4),(AND(AT46=2,AU46=5)),(AND(AT46=1,AU46=5))),"Extrema",IF(OR(AND(AT46=3,AU46=1),(AND(AT46=2,AU46=2))),"Baja",IF(OR(AND(AT46=4,AU46=1),AND(AT46=3,AU46=2),AND(AT46=2,AU46=3),AND(AT46=1,AU46=3)),"Moderada",IF(AT46+AU46&gt;=8,"Extrema",IF(AT46+AU46&lt;4,"Baja",IF(AT46+AU46&gt;=6,"Alta","Alta")))))))</f>
        <v>Moderada</v>
      </c>
      <c r="AW46" s="1110" t="s">
        <v>206</v>
      </c>
      <c r="AX46" s="433" t="s">
        <v>742</v>
      </c>
      <c r="AY46" s="433" t="s">
        <v>1306</v>
      </c>
      <c r="AZ46" s="851" t="s">
        <v>1307</v>
      </c>
      <c r="BA46" s="851" t="s">
        <v>1308</v>
      </c>
      <c r="BB46" s="851" t="s">
        <v>1309</v>
      </c>
      <c r="BC46" s="853">
        <v>43556</v>
      </c>
      <c r="BD46" s="853">
        <v>43769</v>
      </c>
      <c r="BE46" s="1103" t="s">
        <v>1558</v>
      </c>
      <c r="BF46" s="1105" t="s">
        <v>1552</v>
      </c>
      <c r="BG46" s="1106" t="s">
        <v>1553</v>
      </c>
      <c r="BH46" s="1108"/>
      <c r="BI46" s="1099"/>
    </row>
    <row r="47" spans="1:61" s="125" customFormat="1" ht="108.75" customHeight="1" thickBot="1">
      <c r="A47" s="1085"/>
      <c r="B47" s="852"/>
      <c r="C47" s="852"/>
      <c r="D47" s="852"/>
      <c r="E47" s="852"/>
      <c r="F47" s="852"/>
      <c r="G47" s="852"/>
      <c r="H47" s="852"/>
      <c r="I47" s="852"/>
      <c r="J47" s="435" t="s">
        <v>1282</v>
      </c>
      <c r="K47" s="852"/>
      <c r="L47" s="852"/>
      <c r="M47" s="852"/>
      <c r="N47" s="1096"/>
      <c r="O47" s="435" t="s">
        <v>765</v>
      </c>
      <c r="P47" s="435" t="s">
        <v>1310</v>
      </c>
      <c r="Q47" s="468" t="s">
        <v>509</v>
      </c>
      <c r="R47" s="469">
        <f t="shared" si="0"/>
        <v>15</v>
      </c>
      <c r="S47" s="468" t="s">
        <v>289</v>
      </c>
      <c r="T47" s="469">
        <f t="shared" si="1"/>
        <v>15</v>
      </c>
      <c r="U47" s="468" t="s">
        <v>291</v>
      </c>
      <c r="V47" s="469">
        <f t="shared" si="2"/>
        <v>15</v>
      </c>
      <c r="W47" s="468" t="s">
        <v>293</v>
      </c>
      <c r="X47" s="469">
        <f t="shared" si="3"/>
        <v>0</v>
      </c>
      <c r="Y47" s="468" t="s">
        <v>295</v>
      </c>
      <c r="Z47" s="469">
        <f t="shared" si="4"/>
        <v>15</v>
      </c>
      <c r="AA47" s="468" t="s">
        <v>297</v>
      </c>
      <c r="AB47" s="469">
        <f t="shared" si="5"/>
        <v>15</v>
      </c>
      <c r="AC47" s="468" t="s">
        <v>299</v>
      </c>
      <c r="AD47" s="469">
        <f t="shared" si="6"/>
        <v>10</v>
      </c>
      <c r="AE47" s="470">
        <f t="shared" si="15"/>
        <v>85</v>
      </c>
      <c r="AF47" s="471" t="str">
        <f t="shared" si="8"/>
        <v>Débil</v>
      </c>
      <c r="AG47" s="472" t="s">
        <v>1209</v>
      </c>
      <c r="AH47" s="471" t="str">
        <f t="shared" si="23"/>
        <v>Fuerte</v>
      </c>
      <c r="AI47" s="471" t="str">
        <f t="shared" ref="AI47" si="26">AF47&amp;AH47</f>
        <v>DébilFuerte</v>
      </c>
      <c r="AJ47" s="471" t="s">
        <v>153</v>
      </c>
      <c r="AK47" s="471">
        <f t="shared" ref="AK47" si="27">IF(AJ47="Fuerte",100,IF(AJ47="Moderado",50,IF(AJ47="Débil",0,"")))</f>
        <v>0</v>
      </c>
      <c r="AL47" s="471" t="s">
        <v>804</v>
      </c>
      <c r="AM47" s="1098"/>
      <c r="AN47" s="1092"/>
      <c r="AO47" s="1113"/>
      <c r="AP47" s="1113"/>
      <c r="AQ47" s="1092"/>
      <c r="AR47" s="1094"/>
      <c r="AS47" s="1094"/>
      <c r="AT47" s="1094"/>
      <c r="AU47" s="1094"/>
      <c r="AV47" s="1096"/>
      <c r="AW47" s="1111"/>
      <c r="AX47" s="435" t="s">
        <v>765</v>
      </c>
      <c r="AY47" s="435" t="s">
        <v>1311</v>
      </c>
      <c r="AZ47" s="852"/>
      <c r="BA47" s="852"/>
      <c r="BB47" s="852"/>
      <c r="BC47" s="1102"/>
      <c r="BD47" s="1102"/>
      <c r="BE47" s="1104"/>
      <c r="BF47" s="852"/>
      <c r="BG47" s="1107"/>
      <c r="BH47" s="1109"/>
      <c r="BI47" s="1100"/>
    </row>
    <row r="48" spans="1:61" s="125" customFormat="1" ht="124.5" customHeight="1">
      <c r="A48" s="1084"/>
      <c r="B48" s="851" t="s">
        <v>859</v>
      </c>
      <c r="C48" s="851" t="s">
        <v>190</v>
      </c>
      <c r="D48" s="851" t="s">
        <v>792</v>
      </c>
      <c r="E48" s="851" t="s">
        <v>1312</v>
      </c>
      <c r="F48" s="851" t="s">
        <v>1313</v>
      </c>
      <c r="G48" s="851" t="s">
        <v>179</v>
      </c>
      <c r="H48" s="851" t="s">
        <v>711</v>
      </c>
      <c r="I48" s="851" t="s">
        <v>1314</v>
      </c>
      <c r="J48" s="433" t="s">
        <v>1315</v>
      </c>
      <c r="K48" s="851" t="s">
        <v>1316</v>
      </c>
      <c r="L48" s="851">
        <v>1</v>
      </c>
      <c r="M48" s="851">
        <v>4</v>
      </c>
      <c r="N48" s="1095" t="str">
        <f>IF(L48+M48=0,"",IF(OR(AND(L48=3,M48=4),(AND(L48=2,M48=5)),(AND(L48=1,M48=5))),"Extrema",IF(OR(AND(L48=3,M48=1),(AND(L48=2,M48=2))),"Baja",IF(OR(AND(L48=4,M48=1),AND(L48=3,M48=2),AND(L48=2,M48=3),AND(L48=1,M48=3)),"Moderada",IF(L48+M48&gt;=8,"Extrema",IF(L48+M48&lt;4,"Baja",IF(L48+M48&gt;=6,"Alta","Alta")))))))</f>
        <v>Alta</v>
      </c>
      <c r="O48" s="433" t="s">
        <v>765</v>
      </c>
      <c r="P48" s="433" t="s">
        <v>1317</v>
      </c>
      <c r="Q48" s="473" t="s">
        <v>509</v>
      </c>
      <c r="R48" s="474">
        <f t="shared" si="0"/>
        <v>15</v>
      </c>
      <c r="S48" s="473" t="s">
        <v>289</v>
      </c>
      <c r="T48" s="474">
        <f t="shared" si="1"/>
        <v>15</v>
      </c>
      <c r="U48" s="473" t="s">
        <v>291</v>
      </c>
      <c r="V48" s="474">
        <f t="shared" si="2"/>
        <v>15</v>
      </c>
      <c r="W48" s="473" t="s">
        <v>303</v>
      </c>
      <c r="X48" s="474">
        <f t="shared" si="3"/>
        <v>15</v>
      </c>
      <c r="Y48" s="473" t="s">
        <v>295</v>
      </c>
      <c r="Z48" s="474">
        <f t="shared" si="4"/>
        <v>15</v>
      </c>
      <c r="AA48" s="473" t="s">
        <v>297</v>
      </c>
      <c r="AB48" s="474">
        <f t="shared" si="5"/>
        <v>15</v>
      </c>
      <c r="AC48" s="473" t="s">
        <v>299</v>
      </c>
      <c r="AD48" s="474">
        <f t="shared" si="6"/>
        <v>10</v>
      </c>
      <c r="AE48" s="475">
        <f t="shared" si="15"/>
        <v>100</v>
      </c>
      <c r="AF48" s="464" t="str">
        <f t="shared" si="8"/>
        <v>Fuerte</v>
      </c>
      <c r="AG48" s="476" t="s">
        <v>1209</v>
      </c>
      <c r="AH48" s="464" t="str">
        <f t="shared" si="23"/>
        <v>Fuerte</v>
      </c>
      <c r="AI48" s="464" t="str">
        <f>AF48&amp;AH48</f>
        <v>FuerteFuerte</v>
      </c>
      <c r="AJ48" s="464" t="s">
        <v>152</v>
      </c>
      <c r="AK48" s="464">
        <f>IF(AJ48="Fuerte",100,IF(AJ48="Moderado",50,IF(AJ48="Débil",0,"")))</f>
        <v>100</v>
      </c>
      <c r="AL48" s="464" t="s">
        <v>201</v>
      </c>
      <c r="AM48" s="1097">
        <f>IFERROR(AVERAGE(AK48:AK50),0)</f>
        <v>100</v>
      </c>
      <c r="AN48" s="1091" t="str">
        <f>IF(AM48&gt;=100,"Fuerte",IF(AM48&gt;=50,"Moderado",IF(AM48&gt;=0,"Débil","")))</f>
        <v>Fuerte</v>
      </c>
      <c r="AO48" s="1112" t="s">
        <v>1210</v>
      </c>
      <c r="AP48" s="1112" t="s">
        <v>559</v>
      </c>
      <c r="AQ48" s="1091" t="str">
        <f>+AN48&amp;AO48&amp;AP48</f>
        <v>FuerteDirectamenteIndirectamente</v>
      </c>
      <c r="AR48" s="1093">
        <v>2</v>
      </c>
      <c r="AS48" s="1093">
        <v>1</v>
      </c>
      <c r="AT48" s="1093">
        <f>IF(L48 ="",0,IF(L48-AR48&lt;=0,1,L48-AR48))</f>
        <v>1</v>
      </c>
      <c r="AU48" s="1093">
        <f>IF(M48 ="",0,IF(M48-AS48=0,1,M48-AS48))</f>
        <v>3</v>
      </c>
      <c r="AV48" s="1095" t="str">
        <f>IF(AT48+AU48=0,"",IF(OR(AND(AT48=3,AU48=4),(AND(AT48=2,AU48=5)),(AND(AT48=1,AU48=5))),"Extrema",IF(OR(AND(AT48=3,AU48=1),(AND(AT48=2,AU48=2))),"Baja",IF(OR(AND(AT48=4,AU48=1),AND(AT48=3,AU48=2),AND(AT48=2,AU48=3),AND(AT48=1,AU48=3)),"Moderada",IF(AT48+AU48&gt;=8,"Extrema",IF(AT48+AU48&lt;4,"Baja",IF(AT48+AU48&gt;=6,"Alta","Alta")))))))</f>
        <v>Moderada</v>
      </c>
      <c r="AW48" s="1110" t="s">
        <v>206</v>
      </c>
      <c r="AX48" s="433" t="s">
        <v>765</v>
      </c>
      <c r="AY48" s="433" t="s">
        <v>1318</v>
      </c>
      <c r="AZ48" s="851" t="s">
        <v>1319</v>
      </c>
      <c r="BA48" s="851" t="s">
        <v>1320</v>
      </c>
      <c r="BB48" s="851" t="s">
        <v>1321</v>
      </c>
      <c r="BC48" s="853">
        <v>43586</v>
      </c>
      <c r="BD48" s="853">
        <v>43830</v>
      </c>
      <c r="BE48" s="1122" t="s">
        <v>1514</v>
      </c>
      <c r="BF48" s="1125">
        <v>0</v>
      </c>
      <c r="BG48" s="1128" t="s">
        <v>1515</v>
      </c>
      <c r="BH48" s="1131" t="s">
        <v>127</v>
      </c>
      <c r="BI48" s="1119"/>
    </row>
    <row r="49" spans="1:61" s="125" customFormat="1" ht="82.5" customHeight="1">
      <c r="A49" s="1101"/>
      <c r="B49" s="857"/>
      <c r="C49" s="857"/>
      <c r="D49" s="857"/>
      <c r="E49" s="857"/>
      <c r="F49" s="857"/>
      <c r="G49" s="857"/>
      <c r="H49" s="857"/>
      <c r="I49" s="857"/>
      <c r="J49" s="434" t="s">
        <v>1322</v>
      </c>
      <c r="K49" s="857"/>
      <c r="L49" s="857"/>
      <c r="M49" s="857"/>
      <c r="N49" s="1117"/>
      <c r="O49" s="434" t="s">
        <v>780</v>
      </c>
      <c r="P49" s="434" t="s">
        <v>1323</v>
      </c>
      <c r="Q49" s="477" t="s">
        <v>509</v>
      </c>
      <c r="R49" s="478">
        <f t="shared" si="0"/>
        <v>15</v>
      </c>
      <c r="S49" s="477" t="s">
        <v>289</v>
      </c>
      <c r="T49" s="478">
        <f t="shared" si="1"/>
        <v>15</v>
      </c>
      <c r="U49" s="477" t="s">
        <v>291</v>
      </c>
      <c r="V49" s="478">
        <f t="shared" si="2"/>
        <v>15</v>
      </c>
      <c r="W49" s="477" t="s">
        <v>303</v>
      </c>
      <c r="X49" s="478">
        <f t="shared" si="3"/>
        <v>15</v>
      </c>
      <c r="Y49" s="477" t="s">
        <v>295</v>
      </c>
      <c r="Z49" s="478">
        <f t="shared" si="4"/>
        <v>15</v>
      </c>
      <c r="AA49" s="477" t="s">
        <v>297</v>
      </c>
      <c r="AB49" s="478">
        <f t="shared" si="5"/>
        <v>15</v>
      </c>
      <c r="AC49" s="477" t="s">
        <v>299</v>
      </c>
      <c r="AD49" s="478">
        <f t="shared" si="6"/>
        <v>10</v>
      </c>
      <c r="AE49" s="479">
        <f t="shared" si="15"/>
        <v>100</v>
      </c>
      <c r="AF49" s="480" t="str">
        <f t="shared" si="8"/>
        <v>Fuerte</v>
      </c>
      <c r="AG49" s="481" t="s">
        <v>1209</v>
      </c>
      <c r="AH49" s="480" t="str">
        <f t="shared" si="23"/>
        <v>Fuerte</v>
      </c>
      <c r="AI49" s="480" t="str">
        <f t="shared" ref="AI49:AI50" si="28">AF49&amp;AH49</f>
        <v>FuerteFuerte</v>
      </c>
      <c r="AJ49" s="480" t="s">
        <v>152</v>
      </c>
      <c r="AK49" s="480">
        <f t="shared" ref="AK49:AK50" si="29">IF(AJ49="Fuerte",100,IF(AJ49="Moderado",50,IF(AJ49="Débil",0,"")))</f>
        <v>100</v>
      </c>
      <c r="AL49" s="480" t="s">
        <v>201</v>
      </c>
      <c r="AM49" s="1118"/>
      <c r="AN49" s="1115"/>
      <c r="AO49" s="1114"/>
      <c r="AP49" s="1114"/>
      <c r="AQ49" s="1115"/>
      <c r="AR49" s="1116"/>
      <c r="AS49" s="1116"/>
      <c r="AT49" s="1116"/>
      <c r="AU49" s="1116"/>
      <c r="AV49" s="1117"/>
      <c r="AW49" s="1089"/>
      <c r="AX49" s="434" t="s">
        <v>780</v>
      </c>
      <c r="AY49" s="434" t="s">
        <v>1324</v>
      </c>
      <c r="AZ49" s="857"/>
      <c r="BA49" s="857"/>
      <c r="BB49" s="857"/>
      <c r="BC49" s="1121"/>
      <c r="BD49" s="1121"/>
      <c r="BE49" s="1123"/>
      <c r="BF49" s="1126"/>
      <c r="BG49" s="1129"/>
      <c r="BH49" s="1090"/>
      <c r="BI49" s="1120"/>
    </row>
    <row r="50" spans="1:61" s="125" customFormat="1" ht="21" customHeight="1" thickBot="1">
      <c r="A50" s="1085"/>
      <c r="B50" s="852"/>
      <c r="C50" s="852"/>
      <c r="D50" s="852"/>
      <c r="E50" s="852"/>
      <c r="F50" s="852"/>
      <c r="G50" s="852"/>
      <c r="H50" s="852"/>
      <c r="I50" s="852"/>
      <c r="J50" s="435" t="s">
        <v>1325</v>
      </c>
      <c r="K50" s="852"/>
      <c r="L50" s="852"/>
      <c r="M50" s="852"/>
      <c r="N50" s="1096"/>
      <c r="O50" s="435" t="s">
        <v>738</v>
      </c>
      <c r="P50" s="435" t="s">
        <v>1326</v>
      </c>
      <c r="Q50" s="468" t="s">
        <v>509</v>
      </c>
      <c r="R50" s="469">
        <f t="shared" si="0"/>
        <v>15</v>
      </c>
      <c r="S50" s="468" t="s">
        <v>289</v>
      </c>
      <c r="T50" s="469">
        <f t="shared" si="1"/>
        <v>15</v>
      </c>
      <c r="U50" s="468" t="s">
        <v>291</v>
      </c>
      <c r="V50" s="469">
        <f t="shared" si="2"/>
        <v>15</v>
      </c>
      <c r="W50" s="468" t="s">
        <v>303</v>
      </c>
      <c r="X50" s="469">
        <f t="shared" si="3"/>
        <v>15</v>
      </c>
      <c r="Y50" s="468" t="s">
        <v>295</v>
      </c>
      <c r="Z50" s="469">
        <f t="shared" si="4"/>
        <v>15</v>
      </c>
      <c r="AA50" s="468" t="s">
        <v>297</v>
      </c>
      <c r="AB50" s="469">
        <f t="shared" si="5"/>
        <v>15</v>
      </c>
      <c r="AC50" s="468" t="s">
        <v>299</v>
      </c>
      <c r="AD50" s="469">
        <f t="shared" si="6"/>
        <v>10</v>
      </c>
      <c r="AE50" s="470">
        <f t="shared" si="15"/>
        <v>100</v>
      </c>
      <c r="AF50" s="471" t="str">
        <f t="shared" si="8"/>
        <v>Fuerte</v>
      </c>
      <c r="AG50" s="472" t="s">
        <v>1209</v>
      </c>
      <c r="AH50" s="471" t="str">
        <f>IF(AG50="Siempre se ejecuta","Fuerte",IF(AG50="Algunas veces","Moderado",IF(AG50="No se ejecuta","Débil","")))</f>
        <v>Fuerte</v>
      </c>
      <c r="AI50" s="471" t="str">
        <f t="shared" si="28"/>
        <v>FuerteFuerte</v>
      </c>
      <c r="AJ50" s="471" t="s">
        <v>152</v>
      </c>
      <c r="AK50" s="471">
        <f t="shared" si="29"/>
        <v>100</v>
      </c>
      <c r="AL50" s="471" t="s">
        <v>201</v>
      </c>
      <c r="AM50" s="1098"/>
      <c r="AN50" s="1092"/>
      <c r="AO50" s="1113"/>
      <c r="AP50" s="1113"/>
      <c r="AQ50" s="1092"/>
      <c r="AR50" s="1094"/>
      <c r="AS50" s="1094"/>
      <c r="AT50" s="1094"/>
      <c r="AU50" s="1094"/>
      <c r="AV50" s="1096"/>
      <c r="AW50" s="1111"/>
      <c r="AX50" s="435" t="s">
        <v>738</v>
      </c>
      <c r="AY50" s="435" t="s">
        <v>1327</v>
      </c>
      <c r="AZ50" s="852"/>
      <c r="BA50" s="852"/>
      <c r="BB50" s="852"/>
      <c r="BC50" s="1102"/>
      <c r="BD50" s="1102"/>
      <c r="BE50" s="1124"/>
      <c r="BF50" s="1127"/>
      <c r="BG50" s="1130"/>
      <c r="BH50" s="1109"/>
      <c r="BI50" s="1100"/>
    </row>
    <row r="51" spans="1:61" s="125" customFormat="1" ht="84" customHeight="1">
      <c r="A51" s="1084"/>
      <c r="B51" s="851" t="s">
        <v>859</v>
      </c>
      <c r="C51" s="851" t="s">
        <v>196</v>
      </c>
      <c r="D51" s="851" t="s">
        <v>792</v>
      </c>
      <c r="E51" s="851" t="s">
        <v>1328</v>
      </c>
      <c r="F51" s="851" t="s">
        <v>1329</v>
      </c>
      <c r="G51" s="851" t="s">
        <v>952</v>
      </c>
      <c r="H51" s="851" t="s">
        <v>711</v>
      </c>
      <c r="I51" s="851" t="s">
        <v>431</v>
      </c>
      <c r="J51" s="433" t="s">
        <v>1282</v>
      </c>
      <c r="K51" s="851" t="s">
        <v>1330</v>
      </c>
      <c r="L51" s="851">
        <v>1</v>
      </c>
      <c r="M51" s="851">
        <v>4</v>
      </c>
      <c r="N51" s="1095" t="str">
        <f>IF(L51+M51=0,"",IF(OR(AND(L51=3,M51=4),(AND(L51=2,M51=5)),(AND(L51=1,M51=5))),"Extrema",IF(OR(AND(L51=3,M51=1),(AND(L51=2,M51=2))),"Baja",IF(OR(AND(L51=4,M51=1),AND(L51=3,M51=2),AND(L51=2,M51=3),AND(L51=1,M51=3)),"Moderada",IF(L51+M51&gt;=8,"Extrema",IF(L51+M51&lt;4,"Baja",IF(L51+M51&gt;=6,"Alta","Alta")))))))</f>
        <v>Alta</v>
      </c>
      <c r="O51" s="433" t="s">
        <v>781</v>
      </c>
      <c r="P51" s="433" t="s">
        <v>1274</v>
      </c>
      <c r="Q51" s="473" t="s">
        <v>509</v>
      </c>
      <c r="R51" s="474">
        <f t="shared" si="0"/>
        <v>15</v>
      </c>
      <c r="S51" s="473" t="s">
        <v>289</v>
      </c>
      <c r="T51" s="474">
        <f t="shared" si="1"/>
        <v>15</v>
      </c>
      <c r="U51" s="473" t="s">
        <v>291</v>
      </c>
      <c r="V51" s="474">
        <f t="shared" si="2"/>
        <v>15</v>
      </c>
      <c r="W51" s="473" t="s">
        <v>303</v>
      </c>
      <c r="X51" s="474">
        <f t="shared" si="3"/>
        <v>15</v>
      </c>
      <c r="Y51" s="473" t="s">
        <v>295</v>
      </c>
      <c r="Z51" s="474">
        <f t="shared" si="4"/>
        <v>15</v>
      </c>
      <c r="AA51" s="473" t="s">
        <v>297</v>
      </c>
      <c r="AB51" s="474">
        <f t="shared" si="5"/>
        <v>15</v>
      </c>
      <c r="AC51" s="473" t="s">
        <v>299</v>
      </c>
      <c r="AD51" s="474">
        <f t="shared" si="6"/>
        <v>10</v>
      </c>
      <c r="AE51" s="475">
        <f t="shared" si="15"/>
        <v>100</v>
      </c>
      <c r="AF51" s="464" t="str">
        <f t="shared" si="8"/>
        <v>Fuerte</v>
      </c>
      <c r="AG51" s="476" t="s">
        <v>1209</v>
      </c>
      <c r="AH51" s="464" t="str">
        <f>IF(AG51="Siempre se ejecuta","Fuerte",IF(AG51="Algunas veces","Moderado",IF(AG51="no se ejecuta","Débil","")))</f>
        <v>Fuerte</v>
      </c>
      <c r="AI51" s="464" t="str">
        <f>AF51&amp;AH51</f>
        <v>FuerteFuerte</v>
      </c>
      <c r="AJ51" s="464" t="s">
        <v>152</v>
      </c>
      <c r="AK51" s="464">
        <f>IF(AJ51="Fuerte",100,IF(AJ51="Moderado",50,IF(AJ51="Débil",0,"")))</f>
        <v>100</v>
      </c>
      <c r="AL51" s="464" t="s">
        <v>201</v>
      </c>
      <c r="AM51" s="1097">
        <f>IFERROR(AVERAGE(AK51:AK52),0)</f>
        <v>100</v>
      </c>
      <c r="AN51" s="1091" t="str">
        <f>IF(AM51&gt;=100,"Fuerte",IF(AM51&gt;=50,"Moderado",IF(AM51&gt;=0,"Débil","")))</f>
        <v>Fuerte</v>
      </c>
      <c r="AO51" s="1112" t="s">
        <v>1210</v>
      </c>
      <c r="AP51" s="1112" t="s">
        <v>1210</v>
      </c>
      <c r="AQ51" s="1091" t="str">
        <f>+AN51&amp;AO51&amp;AP51</f>
        <v>FuerteDirectamenteDirectamente</v>
      </c>
      <c r="AR51" s="1093">
        <v>2</v>
      </c>
      <c r="AS51" s="1093">
        <v>2</v>
      </c>
      <c r="AT51" s="1093">
        <f>IF(L51 ="",0,IF(L51-AR51&lt;=0,1,L51-AR51))</f>
        <v>1</v>
      </c>
      <c r="AU51" s="1093">
        <f>IF(M51 ="",0,IF(M51-AS51=0,1,M51-AS51))</f>
        <v>2</v>
      </c>
      <c r="AV51" s="1095" t="str">
        <f>IF(AT51+AU51=0,"",IF(OR(AND(AT51=3,AU51=4),(AND(AT51=2,AU51=5)),(AND(AT51=1,AU51=5))),"Extrema",IF(OR(AND(AT51=3,AU51=1),(AND(AT51=2,AU51=2))),"Baja",IF(OR(AND(AT51=4,AU51=1),AND(AT51=3,AU51=2),AND(AT51=2,AU51=3),AND(AT51=1,AU51=3)),"Moderada",IF(AT51+AU51&gt;=8,"Extrema",IF(AT51+AU51&lt;4,"Baja",IF(AT51+AU51&gt;=6,"Alta","Alta")))))))</f>
        <v>Baja</v>
      </c>
      <c r="AW51" s="1110" t="s">
        <v>202</v>
      </c>
      <c r="AX51" s="433" t="s">
        <v>781</v>
      </c>
      <c r="AY51" s="433" t="s">
        <v>1331</v>
      </c>
      <c r="AZ51" s="851" t="s">
        <v>1332</v>
      </c>
      <c r="BA51" s="851" t="s">
        <v>1333</v>
      </c>
      <c r="BB51" s="851" t="s">
        <v>1334</v>
      </c>
      <c r="BC51" s="853">
        <v>43585</v>
      </c>
      <c r="BD51" s="853">
        <v>43830</v>
      </c>
      <c r="BE51" s="1134" t="s">
        <v>1557</v>
      </c>
      <c r="BF51" s="1136" t="s">
        <v>1554</v>
      </c>
      <c r="BG51" s="1138" t="s">
        <v>1555</v>
      </c>
      <c r="BH51" s="1131" t="s">
        <v>127</v>
      </c>
      <c r="BI51" s="1110" t="s">
        <v>1556</v>
      </c>
    </row>
    <row r="52" spans="1:61" s="125" customFormat="1" ht="85.5" customHeight="1" thickBot="1">
      <c r="A52" s="1085"/>
      <c r="B52" s="852"/>
      <c r="C52" s="852"/>
      <c r="D52" s="852"/>
      <c r="E52" s="852"/>
      <c r="F52" s="852"/>
      <c r="G52" s="852"/>
      <c r="H52" s="852"/>
      <c r="I52" s="852"/>
      <c r="J52" s="435" t="s">
        <v>1335</v>
      </c>
      <c r="K52" s="852"/>
      <c r="L52" s="852"/>
      <c r="M52" s="852"/>
      <c r="N52" s="1096"/>
      <c r="O52" s="435" t="s">
        <v>738</v>
      </c>
      <c r="P52" s="434" t="s">
        <v>228</v>
      </c>
      <c r="Q52" s="468" t="s">
        <v>509</v>
      </c>
      <c r="R52" s="469">
        <f t="shared" si="0"/>
        <v>15</v>
      </c>
      <c r="S52" s="468" t="s">
        <v>289</v>
      </c>
      <c r="T52" s="469">
        <f t="shared" si="1"/>
        <v>15</v>
      </c>
      <c r="U52" s="468" t="s">
        <v>291</v>
      </c>
      <c r="V52" s="469">
        <f t="shared" si="2"/>
        <v>15</v>
      </c>
      <c r="W52" s="468" t="s">
        <v>303</v>
      </c>
      <c r="X52" s="469">
        <f t="shared" si="3"/>
        <v>15</v>
      </c>
      <c r="Y52" s="468" t="s">
        <v>295</v>
      </c>
      <c r="Z52" s="469">
        <f t="shared" si="4"/>
        <v>15</v>
      </c>
      <c r="AA52" s="468" t="s">
        <v>297</v>
      </c>
      <c r="AB52" s="469">
        <f t="shared" si="5"/>
        <v>15</v>
      </c>
      <c r="AC52" s="468" t="s">
        <v>299</v>
      </c>
      <c r="AD52" s="469">
        <f t="shared" si="6"/>
        <v>10</v>
      </c>
      <c r="AE52" s="470">
        <f t="shared" si="15"/>
        <v>100</v>
      </c>
      <c r="AF52" s="471" t="str">
        <f t="shared" si="8"/>
        <v>Fuerte</v>
      </c>
      <c r="AG52" s="472" t="s">
        <v>1209</v>
      </c>
      <c r="AH52" s="471" t="str">
        <f>IF(AG52="Siempre se ejecuta","Fuerte",IF(AG52="Algunas veces","Moderado",IF(AG52="no se ejecuta","Débil","")))</f>
        <v>Fuerte</v>
      </c>
      <c r="AI52" s="471" t="str">
        <f t="shared" ref="AI52" si="30">AF52&amp;AH52</f>
        <v>FuerteFuerte</v>
      </c>
      <c r="AJ52" s="471" t="s">
        <v>152</v>
      </c>
      <c r="AK52" s="471">
        <f t="shared" ref="AK52" si="31">IF(AJ52="Fuerte",100,IF(AJ52="Moderado",50,IF(AJ52="Débil",0,"")))</f>
        <v>100</v>
      </c>
      <c r="AL52" s="471" t="s">
        <v>201</v>
      </c>
      <c r="AM52" s="1098"/>
      <c r="AN52" s="1092"/>
      <c r="AO52" s="1113"/>
      <c r="AP52" s="1113"/>
      <c r="AQ52" s="1092"/>
      <c r="AR52" s="1094"/>
      <c r="AS52" s="1094"/>
      <c r="AT52" s="1094"/>
      <c r="AU52" s="1094"/>
      <c r="AV52" s="1096"/>
      <c r="AW52" s="1111"/>
      <c r="AX52" s="435" t="s">
        <v>738</v>
      </c>
      <c r="AY52" s="435" t="s">
        <v>1336</v>
      </c>
      <c r="AZ52" s="852"/>
      <c r="BA52" s="852"/>
      <c r="BB52" s="852"/>
      <c r="BC52" s="1102"/>
      <c r="BD52" s="1102"/>
      <c r="BE52" s="1135"/>
      <c r="BF52" s="1137"/>
      <c r="BG52" s="1139"/>
      <c r="BH52" s="1090"/>
      <c r="BI52" s="1090"/>
    </row>
    <row r="53" spans="1:61" ht="14.2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row>
    <row r="54" spans="1:61" ht="21" customHeight="1">
      <c r="A54" s="1132" t="s">
        <v>1337</v>
      </c>
      <c r="B54" s="1132"/>
      <c r="C54" s="1132"/>
      <c r="D54" s="1132"/>
      <c r="E54" s="1132"/>
      <c r="F54" s="1132"/>
      <c r="G54" s="1132"/>
      <c r="H54" s="1132"/>
      <c r="I54" s="1132"/>
      <c r="J54" s="1132"/>
      <c r="K54" s="1132"/>
      <c r="L54" s="1132"/>
      <c r="M54" s="1132"/>
      <c r="N54" s="1132"/>
      <c r="O54" s="1132"/>
      <c r="P54" s="1132"/>
      <c r="Q54" s="1132"/>
      <c r="R54" s="1132"/>
      <c r="S54" s="1132"/>
      <c r="T54" s="1132"/>
      <c r="U54" s="1132"/>
      <c r="V54" s="1132"/>
      <c r="W54" s="1132"/>
      <c r="X54" s="1132"/>
      <c r="Y54" s="1132"/>
      <c r="Z54" s="1132"/>
      <c r="AA54" s="1132"/>
      <c r="AB54" s="1132"/>
      <c r="AC54" s="1132"/>
      <c r="AD54" s="1132"/>
      <c r="AE54" s="1132"/>
      <c r="AF54" s="1132"/>
      <c r="AG54" s="1132"/>
      <c r="AH54" s="1132"/>
      <c r="AI54" s="1132"/>
      <c r="AJ54" s="1132"/>
      <c r="AK54" s="1132"/>
      <c r="AL54" s="1132"/>
      <c r="AM54" s="1132"/>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row>
    <row r="55" spans="1:61" ht="21" customHeight="1">
      <c r="A55" s="1132" t="s">
        <v>1338</v>
      </c>
      <c r="B55" s="1132"/>
      <c r="C55" s="1132"/>
      <c r="D55" s="1132"/>
      <c r="E55" s="1132"/>
      <c r="F55" s="1132"/>
      <c r="G55" s="1132"/>
      <c r="H55" s="1132"/>
      <c r="I55" s="1132"/>
      <c r="J55" s="1132"/>
      <c r="K55" s="1132"/>
      <c r="L55" s="1132"/>
      <c r="M55" s="1132"/>
      <c r="N55" s="1132"/>
      <c r="O55" s="1132"/>
      <c r="P55" s="1132"/>
      <c r="Q55" s="1132"/>
      <c r="R55" s="1132"/>
      <c r="S55" s="1132"/>
      <c r="T55" s="1132"/>
      <c r="U55" s="1132"/>
      <c r="V55" s="1132"/>
      <c r="W55" s="1132"/>
      <c r="X55" s="1132"/>
      <c r="Y55" s="1132"/>
      <c r="Z55" s="1132"/>
      <c r="AA55" s="1132"/>
      <c r="AB55" s="1132"/>
      <c r="AC55" s="1132"/>
      <c r="AD55" s="1132"/>
      <c r="AE55" s="1132"/>
      <c r="AF55" s="1132"/>
      <c r="AG55" s="1132"/>
      <c r="AH55" s="1132"/>
      <c r="AI55" s="1132"/>
      <c r="AJ55" s="1132"/>
      <c r="AK55" s="1132"/>
      <c r="AL55" s="1132"/>
      <c r="AM55" s="1132"/>
      <c r="AN55" s="1132"/>
      <c r="AO55" s="1132"/>
      <c r="AP55" s="1132"/>
      <c r="AQ55" s="1132"/>
      <c r="AR55" s="1132"/>
      <c r="AS55" s="1132"/>
      <c r="AT55" s="1132"/>
      <c r="AU55" s="1132"/>
      <c r="AV55" s="1132"/>
      <c r="AW55" s="1132"/>
      <c r="AX55" s="1132"/>
      <c r="AY55" s="1132"/>
      <c r="AZ55" s="1132"/>
      <c r="BA55" s="1132"/>
      <c r="BB55" s="1132"/>
      <c r="BC55" s="1132"/>
      <c r="BD55" s="1132"/>
      <c r="BE55" s="1132"/>
      <c r="BF55" s="1132"/>
      <c r="BG55" s="1132"/>
      <c r="BH55" s="1132"/>
      <c r="BI55" s="1132"/>
    </row>
    <row r="56" spans="1:61" ht="21" customHeight="1">
      <c r="A56" s="1133" t="s">
        <v>1339</v>
      </c>
      <c r="B56" s="1133"/>
      <c r="C56" s="1133"/>
      <c r="D56" s="1133"/>
      <c r="E56" s="1133"/>
      <c r="F56" s="1133"/>
      <c r="G56" s="1133"/>
      <c r="H56" s="1133"/>
      <c r="I56" s="1133"/>
      <c r="J56" s="1133"/>
      <c r="K56" s="1133"/>
      <c r="L56" s="1133"/>
      <c r="M56" s="1133"/>
      <c r="N56" s="1133"/>
      <c r="O56" s="1133"/>
      <c r="P56" s="1133"/>
      <c r="Q56" s="1133"/>
      <c r="R56" s="1133"/>
      <c r="S56" s="1133"/>
      <c r="T56" s="1133"/>
      <c r="U56" s="1133"/>
      <c r="V56" s="1133"/>
      <c r="W56" s="1133"/>
      <c r="X56" s="1133"/>
      <c r="Y56" s="1133"/>
      <c r="Z56" s="1133"/>
      <c r="AA56" s="1133"/>
      <c r="AB56" s="1133"/>
      <c r="AC56" s="1133"/>
      <c r="AD56" s="1133"/>
      <c r="AE56" s="1133"/>
      <c r="AF56" s="1133"/>
      <c r="AG56" s="1133"/>
      <c r="AH56" s="1133"/>
      <c r="AI56" s="1133"/>
      <c r="AJ56" s="1133"/>
      <c r="AK56" s="1133"/>
      <c r="AL56" s="1133"/>
      <c r="AM56" s="1133"/>
      <c r="AN56" s="1133"/>
      <c r="AO56" s="1133"/>
      <c r="AP56" s="1133"/>
      <c r="AQ56" s="1133"/>
      <c r="AR56" s="1133"/>
      <c r="AS56" s="1133"/>
      <c r="AT56" s="1133"/>
      <c r="AU56" s="1133"/>
      <c r="AV56" s="1133"/>
      <c r="AW56" s="1133"/>
      <c r="AX56" s="1133"/>
      <c r="AY56" s="1133"/>
      <c r="AZ56" s="1133"/>
      <c r="BA56" s="1133"/>
      <c r="BB56" s="1133"/>
      <c r="BC56" s="1133"/>
      <c r="BD56" s="1133"/>
      <c r="BE56" s="1133"/>
      <c r="BF56" s="1133"/>
      <c r="BG56" s="1133"/>
      <c r="BH56" s="1133"/>
      <c r="BI56" s="1133"/>
    </row>
  </sheetData>
  <sheetProtection formatCells="0" formatColumns="0" formatRows="0" insertHyperlinks="0" sort="0" autoFilter="0" pivotTables="0"/>
  <protectedRanges>
    <protectedRange sqref="AW13:AW16 AW22:AW23 AW53 AW46:AW50" name="Rango1"/>
    <protectedRange sqref="AW17:AW19" name="Rango1_1"/>
    <protectedRange sqref="AW20:AW21" name="Rango1_2"/>
    <protectedRange sqref="AW24" name="Rango1_4"/>
    <protectedRange sqref="AW25:AW26" name="Rango1_4_1"/>
    <protectedRange sqref="AW27:AW29 AW31:AW43" name="Rango1_6"/>
    <protectedRange sqref="AW30 AW45" name="Rango1_8"/>
    <protectedRange sqref="AW51:AW52" name="Rango1_1_2"/>
  </protectedRanges>
  <autoFilter ref="A13:BI13">
    <filterColumn colId="38" showButton="0"/>
  </autoFilter>
  <mergeCells count="485">
    <mergeCell ref="BI51:BI52"/>
    <mergeCell ref="A54:BI54"/>
    <mergeCell ref="A55:BI55"/>
    <mergeCell ref="A56:BI56"/>
    <mergeCell ref="BC51:BC52"/>
    <mergeCell ref="BD51:BD52"/>
    <mergeCell ref="BE51:BE52"/>
    <mergeCell ref="BF51:BF52"/>
    <mergeCell ref="BG51:BG52"/>
    <mergeCell ref="BH51:BH52"/>
    <mergeCell ref="AU51:AU52"/>
    <mergeCell ref="AV51:AV52"/>
    <mergeCell ref="AW51:AW52"/>
    <mergeCell ref="AZ51:AZ52"/>
    <mergeCell ref="BA51:BA52"/>
    <mergeCell ref="BB51:BB52"/>
    <mergeCell ref="AO51:AO52"/>
    <mergeCell ref="AP51:AP52"/>
    <mergeCell ref="AQ51:AQ52"/>
    <mergeCell ref="AR51:AR52"/>
    <mergeCell ref="AS51:AS52"/>
    <mergeCell ref="AT51:AT52"/>
    <mergeCell ref="K51:K52"/>
    <mergeCell ref="L51:L52"/>
    <mergeCell ref="M51:M52"/>
    <mergeCell ref="N51:N52"/>
    <mergeCell ref="AM51:AM52"/>
    <mergeCell ref="AN51:AN52"/>
    <mergeCell ref="BI48:BI50"/>
    <mergeCell ref="A51:A52"/>
    <mergeCell ref="B51:B52"/>
    <mergeCell ref="C51:C52"/>
    <mergeCell ref="D51:D52"/>
    <mergeCell ref="E51:E52"/>
    <mergeCell ref="F51:F52"/>
    <mergeCell ref="G51:G52"/>
    <mergeCell ref="H51:H52"/>
    <mergeCell ref="I51:I52"/>
    <mergeCell ref="BC48:BC50"/>
    <mergeCell ref="BD48:BD50"/>
    <mergeCell ref="BE48:BE50"/>
    <mergeCell ref="BF48:BF50"/>
    <mergeCell ref="BG48:BG50"/>
    <mergeCell ref="BH48:BH50"/>
    <mergeCell ref="AU48:AU50"/>
    <mergeCell ref="AV48:AV50"/>
    <mergeCell ref="AW48:AW50"/>
    <mergeCell ref="AZ48:AZ50"/>
    <mergeCell ref="BA48:BA50"/>
    <mergeCell ref="BB48:BB50"/>
    <mergeCell ref="AO48:AO50"/>
    <mergeCell ref="AP48:AP50"/>
    <mergeCell ref="AQ48:AQ50"/>
    <mergeCell ref="AR48:AR50"/>
    <mergeCell ref="AS48:AS50"/>
    <mergeCell ref="AT48:AT50"/>
    <mergeCell ref="K48:K50"/>
    <mergeCell ref="L48:L50"/>
    <mergeCell ref="M48:M50"/>
    <mergeCell ref="N48:N50"/>
    <mergeCell ref="AM48:AM50"/>
    <mergeCell ref="AN48:AN50"/>
    <mergeCell ref="BI46:BI47"/>
    <mergeCell ref="A48:A50"/>
    <mergeCell ref="B48:B50"/>
    <mergeCell ref="C48:C50"/>
    <mergeCell ref="D48:D50"/>
    <mergeCell ref="E48:E50"/>
    <mergeCell ref="F48:F50"/>
    <mergeCell ref="G48:G50"/>
    <mergeCell ref="H48:H50"/>
    <mergeCell ref="I48:I50"/>
    <mergeCell ref="BC46:BC47"/>
    <mergeCell ref="BD46:BD47"/>
    <mergeCell ref="BE46:BE47"/>
    <mergeCell ref="BF46:BF47"/>
    <mergeCell ref="BG46:BG47"/>
    <mergeCell ref="BH46:BH47"/>
    <mergeCell ref="AU46:AU47"/>
    <mergeCell ref="AV46:AV47"/>
    <mergeCell ref="AW46:AW47"/>
    <mergeCell ref="AZ46:AZ47"/>
    <mergeCell ref="BA46:BA47"/>
    <mergeCell ref="BB46:BB47"/>
    <mergeCell ref="AO46:AO47"/>
    <mergeCell ref="AP46:AP47"/>
    <mergeCell ref="BI44:BI45"/>
    <mergeCell ref="A46:A47"/>
    <mergeCell ref="B46:B47"/>
    <mergeCell ref="C46:C47"/>
    <mergeCell ref="D46:D47"/>
    <mergeCell ref="E46:E47"/>
    <mergeCell ref="F46:F47"/>
    <mergeCell ref="G46:G47"/>
    <mergeCell ref="H46:H47"/>
    <mergeCell ref="I46:I47"/>
    <mergeCell ref="BE44:BE45"/>
    <mergeCell ref="BF44:BF45"/>
    <mergeCell ref="BG44:BG45"/>
    <mergeCell ref="BH44:BH45"/>
    <mergeCell ref="AQ46:AQ47"/>
    <mergeCell ref="AR46:AR47"/>
    <mergeCell ref="AS46:AS47"/>
    <mergeCell ref="AT46:AT47"/>
    <mergeCell ref="K46:K47"/>
    <mergeCell ref="L46:L47"/>
    <mergeCell ref="M46:M47"/>
    <mergeCell ref="N46:N47"/>
    <mergeCell ref="AM46:AM47"/>
    <mergeCell ref="AN46:AN47"/>
    <mergeCell ref="BH27:BH29"/>
    <mergeCell ref="BI27:BI29"/>
    <mergeCell ref="BB27:BB29"/>
    <mergeCell ref="BC27:BC29"/>
    <mergeCell ref="BD27:BD29"/>
    <mergeCell ref="BE27:BE29"/>
    <mergeCell ref="BF27:BF29"/>
    <mergeCell ref="BG27:BG29"/>
    <mergeCell ref="AT27:AT29"/>
    <mergeCell ref="AU27:AU29"/>
    <mergeCell ref="AV27:AV29"/>
    <mergeCell ref="AW27:AW29"/>
    <mergeCell ref="AZ27:AZ29"/>
    <mergeCell ref="BA27:BA29"/>
    <mergeCell ref="AP27:AP29"/>
    <mergeCell ref="AQ27:AQ29"/>
    <mergeCell ref="AR27:AR29"/>
    <mergeCell ref="AS27:AS29"/>
    <mergeCell ref="I27:I29"/>
    <mergeCell ref="K27:K29"/>
    <mergeCell ref="L27:L29"/>
    <mergeCell ref="M27:M29"/>
    <mergeCell ref="N27:N29"/>
    <mergeCell ref="AM27:AM29"/>
    <mergeCell ref="AN27:AN29"/>
    <mergeCell ref="AO27:AO29"/>
    <mergeCell ref="BH25:BH26"/>
    <mergeCell ref="BI25:BI26"/>
    <mergeCell ref="A27:A29"/>
    <mergeCell ref="B27:B29"/>
    <mergeCell ref="C27:C29"/>
    <mergeCell ref="D27:D29"/>
    <mergeCell ref="E27:E29"/>
    <mergeCell ref="F27:F29"/>
    <mergeCell ref="G27:G29"/>
    <mergeCell ref="H27:H29"/>
    <mergeCell ref="BB25:BB26"/>
    <mergeCell ref="BC25:BC26"/>
    <mergeCell ref="BD25:BD26"/>
    <mergeCell ref="BE25:BE26"/>
    <mergeCell ref="BF25:BF26"/>
    <mergeCell ref="BG25:BG26"/>
    <mergeCell ref="AT25:AT26"/>
    <mergeCell ref="AU25:AU26"/>
    <mergeCell ref="AV25:AV26"/>
    <mergeCell ref="AW25:AW26"/>
    <mergeCell ref="AZ25:AZ26"/>
    <mergeCell ref="BA25:BA26"/>
    <mergeCell ref="AN25:AN26"/>
    <mergeCell ref="AO25:AO26"/>
    <mergeCell ref="AP25:AP26"/>
    <mergeCell ref="AQ25:AQ26"/>
    <mergeCell ref="AR25:AR26"/>
    <mergeCell ref="AS25:AS26"/>
    <mergeCell ref="I25:I26"/>
    <mergeCell ref="K25:K26"/>
    <mergeCell ref="L25:L26"/>
    <mergeCell ref="M25:M26"/>
    <mergeCell ref="N25:N26"/>
    <mergeCell ref="AM25:AM26"/>
    <mergeCell ref="BH22:BH23"/>
    <mergeCell ref="BI22:BI23"/>
    <mergeCell ref="A25:A26"/>
    <mergeCell ref="B25:B26"/>
    <mergeCell ref="C25:C26"/>
    <mergeCell ref="D25:D26"/>
    <mergeCell ref="E25:E26"/>
    <mergeCell ref="F25:F26"/>
    <mergeCell ref="G25:G26"/>
    <mergeCell ref="H25:H26"/>
    <mergeCell ref="BB22:BB23"/>
    <mergeCell ref="BC22:BC23"/>
    <mergeCell ref="BD22:BD23"/>
    <mergeCell ref="BE22:BE23"/>
    <mergeCell ref="BF22:BF23"/>
    <mergeCell ref="BG22:BG23"/>
    <mergeCell ref="AT22:AT23"/>
    <mergeCell ref="AU22:AU23"/>
    <mergeCell ref="AV22:AV23"/>
    <mergeCell ref="AW22:AW23"/>
    <mergeCell ref="AZ22:AZ23"/>
    <mergeCell ref="BA22:BA23"/>
    <mergeCell ref="AN22:AN23"/>
    <mergeCell ref="AO22:AO23"/>
    <mergeCell ref="AP22:AP23"/>
    <mergeCell ref="AQ22:AQ23"/>
    <mergeCell ref="AR22:AR23"/>
    <mergeCell ref="AS22:AS23"/>
    <mergeCell ref="I22:I23"/>
    <mergeCell ref="K22:K23"/>
    <mergeCell ref="L22:L23"/>
    <mergeCell ref="M22:M23"/>
    <mergeCell ref="N22:N23"/>
    <mergeCell ref="AM22:AM23"/>
    <mergeCell ref="BH20:BH21"/>
    <mergeCell ref="BI20:BI21"/>
    <mergeCell ref="A22:A23"/>
    <mergeCell ref="B22:B23"/>
    <mergeCell ref="C22:C23"/>
    <mergeCell ref="D22:D23"/>
    <mergeCell ref="E22:E23"/>
    <mergeCell ref="F22:F23"/>
    <mergeCell ref="G22:G23"/>
    <mergeCell ref="H22:H23"/>
    <mergeCell ref="BB20:BB21"/>
    <mergeCell ref="BC20:BC21"/>
    <mergeCell ref="BD20:BD21"/>
    <mergeCell ref="BE20:BE21"/>
    <mergeCell ref="BF20:BF21"/>
    <mergeCell ref="BG20:BG21"/>
    <mergeCell ref="AT20:AT21"/>
    <mergeCell ref="AU20:AU21"/>
    <mergeCell ref="AV20:AV21"/>
    <mergeCell ref="AW20:AW21"/>
    <mergeCell ref="AZ20:AZ21"/>
    <mergeCell ref="BA20:BA21"/>
    <mergeCell ref="AN20:AN21"/>
    <mergeCell ref="AO20:AO21"/>
    <mergeCell ref="AQ20:AQ21"/>
    <mergeCell ref="AR20:AR21"/>
    <mergeCell ref="AS20:AS21"/>
    <mergeCell ref="AF20:AF21"/>
    <mergeCell ref="AG20:AG21"/>
    <mergeCell ref="AH20:AH21"/>
    <mergeCell ref="AJ20:AJ21"/>
    <mergeCell ref="AL20:AL21"/>
    <mergeCell ref="AM20:AM21"/>
    <mergeCell ref="AC20:AC21"/>
    <mergeCell ref="AE20:AE21"/>
    <mergeCell ref="M20:M21"/>
    <mergeCell ref="N20:N21"/>
    <mergeCell ref="O20:O21"/>
    <mergeCell ref="P20:P21"/>
    <mergeCell ref="Q20:Q21"/>
    <mergeCell ref="S20:S21"/>
    <mergeCell ref="AP20:AP21"/>
    <mergeCell ref="A20:A21"/>
    <mergeCell ref="B20:B21"/>
    <mergeCell ref="C20:C21"/>
    <mergeCell ref="D20:D21"/>
    <mergeCell ref="E20:E21"/>
    <mergeCell ref="F20:F21"/>
    <mergeCell ref="W18:W19"/>
    <mergeCell ref="Y18:Y19"/>
    <mergeCell ref="AA18:AA19"/>
    <mergeCell ref="G20:G21"/>
    <mergeCell ref="H20:H21"/>
    <mergeCell ref="I20:I21"/>
    <mergeCell ref="J20:J21"/>
    <mergeCell ref="K20:K21"/>
    <mergeCell ref="L20:L21"/>
    <mergeCell ref="U20:U21"/>
    <mergeCell ref="W20:W21"/>
    <mergeCell ref="Y20:Y21"/>
    <mergeCell ref="AA20:AA21"/>
    <mergeCell ref="BG17:BG19"/>
    <mergeCell ref="BH17:BH19"/>
    <mergeCell ref="BI17:BI19"/>
    <mergeCell ref="I18:I19"/>
    <mergeCell ref="J18:J19"/>
    <mergeCell ref="O18:O19"/>
    <mergeCell ref="P18:P19"/>
    <mergeCell ref="Q18:Q19"/>
    <mergeCell ref="S18:S19"/>
    <mergeCell ref="U18:U19"/>
    <mergeCell ref="BA17:BA19"/>
    <mergeCell ref="BB17:BB19"/>
    <mergeCell ref="BC17:BC19"/>
    <mergeCell ref="BD17:BD19"/>
    <mergeCell ref="BE17:BE19"/>
    <mergeCell ref="BF17:BF19"/>
    <mergeCell ref="AS17:AS19"/>
    <mergeCell ref="AT17:AT19"/>
    <mergeCell ref="AU17:AU19"/>
    <mergeCell ref="AV17:AV19"/>
    <mergeCell ref="AW17:AW19"/>
    <mergeCell ref="AZ17:AZ19"/>
    <mergeCell ref="AM17:AM19"/>
    <mergeCell ref="AN17:AN19"/>
    <mergeCell ref="AV14:AV16"/>
    <mergeCell ref="AW14:AW16"/>
    <mergeCell ref="N14:N16"/>
    <mergeCell ref="AM14:AM16"/>
    <mergeCell ref="AO17:AO19"/>
    <mergeCell ref="AP17:AP19"/>
    <mergeCell ref="AQ17:AQ19"/>
    <mergeCell ref="AR17:AR19"/>
    <mergeCell ref="G17:G19"/>
    <mergeCell ref="H17:H19"/>
    <mergeCell ref="K17:K19"/>
    <mergeCell ref="L17:L19"/>
    <mergeCell ref="M17:M19"/>
    <mergeCell ref="N17:N19"/>
    <mergeCell ref="AL18:AL19"/>
    <mergeCell ref="AC18:AC19"/>
    <mergeCell ref="AE18:AE19"/>
    <mergeCell ref="AF18:AF19"/>
    <mergeCell ref="AG18:AG19"/>
    <mergeCell ref="AH18:AH19"/>
    <mergeCell ref="AJ18:AJ19"/>
    <mergeCell ref="I14:I16"/>
    <mergeCell ref="K14:K16"/>
    <mergeCell ref="L14:L16"/>
    <mergeCell ref="M14:M16"/>
    <mergeCell ref="BF14:BF16"/>
    <mergeCell ref="BG14:BG16"/>
    <mergeCell ref="BH14:BH16"/>
    <mergeCell ref="BI14:BI16"/>
    <mergeCell ref="A17:A19"/>
    <mergeCell ref="B17:B19"/>
    <mergeCell ref="C17:C19"/>
    <mergeCell ref="D17:D19"/>
    <mergeCell ref="E17:E19"/>
    <mergeCell ref="F17:F19"/>
    <mergeCell ref="AZ14:AZ16"/>
    <mergeCell ref="BA14:BA16"/>
    <mergeCell ref="BB14:BB16"/>
    <mergeCell ref="BC14:BC16"/>
    <mergeCell ref="BD14:BD16"/>
    <mergeCell ref="BE14:BE16"/>
    <mergeCell ref="AR14:AR16"/>
    <mergeCell ref="AS14:AS16"/>
    <mergeCell ref="AT14:AT16"/>
    <mergeCell ref="AU14:AU16"/>
    <mergeCell ref="A14:A16"/>
    <mergeCell ref="B14:B16"/>
    <mergeCell ref="C14:C16"/>
    <mergeCell ref="D14:D16"/>
    <mergeCell ref="E14:E16"/>
    <mergeCell ref="F14:F16"/>
    <mergeCell ref="O12:O13"/>
    <mergeCell ref="P12:P13"/>
    <mergeCell ref="AX12:AX13"/>
    <mergeCell ref="L9:L13"/>
    <mergeCell ref="M9:M13"/>
    <mergeCell ref="F7:F13"/>
    <mergeCell ref="G7:G13"/>
    <mergeCell ref="H7:I11"/>
    <mergeCell ref="J7:J13"/>
    <mergeCell ref="K7:K13"/>
    <mergeCell ref="H12:H13"/>
    <mergeCell ref="I12:I13"/>
    <mergeCell ref="AN14:AN16"/>
    <mergeCell ref="AO14:AO16"/>
    <mergeCell ref="AP14:AP16"/>
    <mergeCell ref="AQ14:AQ16"/>
    <mergeCell ref="G14:G16"/>
    <mergeCell ref="H14:H16"/>
    <mergeCell ref="L7:N7"/>
    <mergeCell ref="Q11:Q13"/>
    <mergeCell ref="R11:R13"/>
    <mergeCell ref="A7:A13"/>
    <mergeCell ref="B7:B13"/>
    <mergeCell ref="C7:C13"/>
    <mergeCell ref="D7:D13"/>
    <mergeCell ref="E7:E13"/>
    <mergeCell ref="S11:S13"/>
    <mergeCell ref="U11:U13"/>
    <mergeCell ref="W11:W13"/>
    <mergeCell ref="Y11:Y13"/>
    <mergeCell ref="T10:T13"/>
    <mergeCell ref="V10:V13"/>
    <mergeCell ref="X10:X13"/>
    <mergeCell ref="O7:AV7"/>
    <mergeCell ref="AA11:AA13"/>
    <mergeCell ref="AC11:AC13"/>
    <mergeCell ref="Q10:S10"/>
    <mergeCell ref="Z10:Z13"/>
    <mergeCell ref="AB10:AB13"/>
    <mergeCell ref="AT9:AT13"/>
    <mergeCell ref="AU9:AU13"/>
    <mergeCell ref="AE10:AF10"/>
    <mergeCell ref="AG10:AH10"/>
    <mergeCell ref="AR10:AR13"/>
    <mergeCell ref="AS10:AS13"/>
    <mergeCell ref="AW7:BD7"/>
    <mergeCell ref="BE7:BE13"/>
    <mergeCell ref="BF7:BF13"/>
    <mergeCell ref="BG7:BG13"/>
    <mergeCell ref="BH7:BH13"/>
    <mergeCell ref="AQ8:AQ13"/>
    <mergeCell ref="AR8:AS9"/>
    <mergeCell ref="AT8:AV8"/>
    <mergeCell ref="AD10:AD13"/>
    <mergeCell ref="AY12:AY13"/>
    <mergeCell ref="BC12:BC13"/>
    <mergeCell ref="BD12:BD13"/>
    <mergeCell ref="AE11:AE13"/>
    <mergeCell ref="AF11:AF13"/>
    <mergeCell ref="AG11:AG13"/>
    <mergeCell ref="AH11:AH13"/>
    <mergeCell ref="AJ11:AJ13"/>
    <mergeCell ref="AL11:AL13"/>
    <mergeCell ref="AX8:AY11"/>
    <mergeCell ref="AZ8:AZ13"/>
    <mergeCell ref="BA8:BA13"/>
    <mergeCell ref="BB8:BB13"/>
    <mergeCell ref="BC8:BD11"/>
    <mergeCell ref="AW8:AW13"/>
    <mergeCell ref="BD30:BD45"/>
    <mergeCell ref="BC30:BC45"/>
    <mergeCell ref="BA30:BA45"/>
    <mergeCell ref="A2:B4"/>
    <mergeCell ref="C2:BF4"/>
    <mergeCell ref="BG2:BI2"/>
    <mergeCell ref="BG3:BI3"/>
    <mergeCell ref="BG4:BI4"/>
    <mergeCell ref="A5:BI5"/>
    <mergeCell ref="A6:B6"/>
    <mergeCell ref="C6:K6"/>
    <mergeCell ref="L6:BD6"/>
    <mergeCell ref="BE6:BF6"/>
    <mergeCell ref="BG6:BI6"/>
    <mergeCell ref="BI7:BI13"/>
    <mergeCell ref="L8:N8"/>
    <mergeCell ref="O8:P11"/>
    <mergeCell ref="Q8:AF9"/>
    <mergeCell ref="AG8:AH9"/>
    <mergeCell ref="AI8:AI13"/>
    <mergeCell ref="AJ8:AL10"/>
    <mergeCell ref="AM8:AN13"/>
    <mergeCell ref="AO8:AO13"/>
    <mergeCell ref="AP8:AP13"/>
    <mergeCell ref="E30:E45"/>
    <mergeCell ref="F30:F45"/>
    <mergeCell ref="G30:G45"/>
    <mergeCell ref="H30:H45"/>
    <mergeCell ref="I30:I44"/>
    <mergeCell ref="J30:J44"/>
    <mergeCell ref="A30:A45"/>
    <mergeCell ref="B30:B45"/>
    <mergeCell ref="C30:C45"/>
    <mergeCell ref="D30:D45"/>
    <mergeCell ref="K30:K45"/>
    <mergeCell ref="L30:L45"/>
    <mergeCell ref="M30:M45"/>
    <mergeCell ref="N30:N45"/>
    <mergeCell ref="O30:O44"/>
    <mergeCell ref="P30:P44"/>
    <mergeCell ref="Q30:Q44"/>
    <mergeCell ref="R30:R44"/>
    <mergeCell ref="S30:S44"/>
    <mergeCell ref="T30:T44"/>
    <mergeCell ref="U30:U44"/>
    <mergeCell ref="V30:V44"/>
    <mergeCell ref="W30:W44"/>
    <mergeCell ref="X30:X44"/>
    <mergeCell ref="Y30:Y44"/>
    <mergeCell ref="Z30:Z44"/>
    <mergeCell ref="AA30:AA44"/>
    <mergeCell ref="AB30:AB44"/>
    <mergeCell ref="AC30:AC44"/>
    <mergeCell ref="AD30:AD44"/>
    <mergeCell ref="AE30:AE44"/>
    <mergeCell ref="AF30:AF44"/>
    <mergeCell ref="AG30:AG44"/>
    <mergeCell ref="AH30:AH44"/>
    <mergeCell ref="AI30:AI44"/>
    <mergeCell ref="AJ30:AJ44"/>
    <mergeCell ref="AK30:AK44"/>
    <mergeCell ref="AV30:AV45"/>
    <mergeCell ref="AW30:AW45"/>
    <mergeCell ref="AX30:AX44"/>
    <mergeCell ref="AY30:AY44"/>
    <mergeCell ref="AZ30:AZ45"/>
    <mergeCell ref="BB30:BB45"/>
    <mergeCell ref="AM30:AM45"/>
    <mergeCell ref="AN30:AN45"/>
    <mergeCell ref="AO30:AO45"/>
    <mergeCell ref="AP30:AP45"/>
    <mergeCell ref="AQ30:AQ45"/>
    <mergeCell ref="AR30:AR45"/>
    <mergeCell ref="AS30:AS45"/>
    <mergeCell ref="AT30:AT45"/>
    <mergeCell ref="AU30:AU45"/>
  </mergeCells>
  <conditionalFormatting sqref="N14">
    <cfRule type="containsText" dxfId="136" priority="106" stopIfTrue="1" operator="containsText" text="Extrema">
      <formula>NOT(ISERROR(SEARCH("Extrema",N14)))</formula>
    </cfRule>
    <cfRule type="containsText" dxfId="135" priority="107" stopIfTrue="1" operator="containsText" text="Alta">
      <formula>NOT(ISERROR(SEARCH("Alta",N14)))</formula>
    </cfRule>
    <cfRule type="containsText" dxfId="134" priority="108" stopIfTrue="1" operator="containsText" text="Moderada">
      <formula>NOT(ISERROR(SEARCH("Moderada",N14)))</formula>
    </cfRule>
    <cfRule type="containsText" dxfId="133" priority="109" stopIfTrue="1" operator="containsText" text="Baja">
      <formula>NOT(ISERROR(SEARCH("Baja",N14)))</formula>
    </cfRule>
    <cfRule type="containsText" dxfId="132" priority="110" stopIfTrue="1" operator="containsText" text="23">
      <formula>NOT(ISERROR(SEARCH("23",N14)))</formula>
    </cfRule>
  </conditionalFormatting>
  <conditionalFormatting sqref="AV14">
    <cfRule type="containsText" dxfId="131" priority="101" stopIfTrue="1" operator="containsText" text="Extrema">
      <formula>NOT(ISERROR(SEARCH("Extrema",AV14)))</formula>
    </cfRule>
    <cfRule type="containsText" dxfId="130" priority="102" stopIfTrue="1" operator="containsText" text="Alta">
      <formula>NOT(ISERROR(SEARCH("Alta",AV14)))</formula>
    </cfRule>
    <cfRule type="containsText" dxfId="129" priority="103" stopIfTrue="1" operator="containsText" text="Moderada">
      <formula>NOT(ISERROR(SEARCH("Moderada",AV14)))</formula>
    </cfRule>
    <cfRule type="containsText" dxfId="128" priority="104" stopIfTrue="1" operator="containsText" text="Baja">
      <formula>NOT(ISERROR(SEARCH("Baja",AV14)))</formula>
    </cfRule>
    <cfRule type="containsText" dxfId="127" priority="105" stopIfTrue="1" operator="containsText" text="23">
      <formula>NOT(ISERROR(SEARCH("23",AV14)))</formula>
    </cfRule>
  </conditionalFormatting>
  <conditionalFormatting sqref="N17">
    <cfRule type="containsText" dxfId="126" priority="96" stopIfTrue="1" operator="containsText" text="Extrema">
      <formula>NOT(ISERROR(SEARCH("Extrema",N17)))</formula>
    </cfRule>
    <cfRule type="containsText" dxfId="125" priority="97" stopIfTrue="1" operator="containsText" text="Alta">
      <formula>NOT(ISERROR(SEARCH("Alta",N17)))</formula>
    </cfRule>
    <cfRule type="containsText" dxfId="124" priority="98" stopIfTrue="1" operator="containsText" text="Moderada">
      <formula>NOT(ISERROR(SEARCH("Moderada",N17)))</formula>
    </cfRule>
    <cfRule type="containsText" dxfId="123" priority="99" stopIfTrue="1" operator="containsText" text="Baja">
      <formula>NOT(ISERROR(SEARCH("Baja",N17)))</formula>
    </cfRule>
    <cfRule type="containsText" dxfId="122" priority="100" stopIfTrue="1" operator="containsText" text="23">
      <formula>NOT(ISERROR(SEARCH("23",N17)))</formula>
    </cfRule>
  </conditionalFormatting>
  <conditionalFormatting sqref="AV17">
    <cfRule type="containsText" dxfId="121" priority="91" stopIfTrue="1" operator="containsText" text="Extrema">
      <formula>NOT(ISERROR(SEARCH("Extrema",AV17)))</formula>
    </cfRule>
    <cfRule type="containsText" dxfId="120" priority="92" stopIfTrue="1" operator="containsText" text="Alta">
      <formula>NOT(ISERROR(SEARCH("Alta",AV17)))</formula>
    </cfRule>
    <cfRule type="containsText" dxfId="119" priority="93" stopIfTrue="1" operator="containsText" text="Moderada">
      <formula>NOT(ISERROR(SEARCH("Moderada",AV17)))</formula>
    </cfRule>
    <cfRule type="containsText" dxfId="118" priority="94" stopIfTrue="1" operator="containsText" text="Baja">
      <formula>NOT(ISERROR(SEARCH("Baja",AV17)))</formula>
    </cfRule>
    <cfRule type="containsText" dxfId="117" priority="95" stopIfTrue="1" operator="containsText" text="23">
      <formula>NOT(ISERROR(SEARCH("23",AV17)))</formula>
    </cfRule>
  </conditionalFormatting>
  <conditionalFormatting sqref="N20">
    <cfRule type="containsText" dxfId="116" priority="86" stopIfTrue="1" operator="containsText" text="Extrema">
      <formula>NOT(ISERROR(SEARCH("Extrema",N20)))</formula>
    </cfRule>
    <cfRule type="containsText" dxfId="115" priority="87" stopIfTrue="1" operator="containsText" text="Alta">
      <formula>NOT(ISERROR(SEARCH("Alta",N20)))</formula>
    </cfRule>
    <cfRule type="containsText" dxfId="114" priority="88" stopIfTrue="1" operator="containsText" text="Moderada">
      <formula>NOT(ISERROR(SEARCH("Moderada",N20)))</formula>
    </cfRule>
    <cfRule type="containsText" dxfId="113" priority="89" stopIfTrue="1" operator="containsText" text="Baja">
      <formula>NOT(ISERROR(SEARCH("Baja",N20)))</formula>
    </cfRule>
    <cfRule type="containsText" dxfId="112" priority="90" stopIfTrue="1" operator="containsText" text="23">
      <formula>NOT(ISERROR(SEARCH("23",N20)))</formula>
    </cfRule>
  </conditionalFormatting>
  <conditionalFormatting sqref="AV20">
    <cfRule type="containsText" dxfId="111" priority="81" stopIfTrue="1" operator="containsText" text="Extrema">
      <formula>NOT(ISERROR(SEARCH("Extrema",AV20)))</formula>
    </cfRule>
    <cfRule type="containsText" dxfId="110" priority="82" stopIfTrue="1" operator="containsText" text="Alta">
      <formula>NOT(ISERROR(SEARCH("Alta",AV20)))</formula>
    </cfRule>
    <cfRule type="containsText" dxfId="109" priority="83" stopIfTrue="1" operator="containsText" text="Moderada">
      <formula>NOT(ISERROR(SEARCH("Moderada",AV20)))</formula>
    </cfRule>
    <cfRule type="containsText" dxfId="108" priority="84" stopIfTrue="1" operator="containsText" text="Baja">
      <formula>NOT(ISERROR(SEARCH("Baja",AV20)))</formula>
    </cfRule>
    <cfRule type="containsText" dxfId="107" priority="85" stopIfTrue="1" operator="containsText" text="23">
      <formula>NOT(ISERROR(SEARCH("23",AV20)))</formula>
    </cfRule>
  </conditionalFormatting>
  <conditionalFormatting sqref="N22">
    <cfRule type="containsText" dxfId="106" priority="76" stopIfTrue="1" operator="containsText" text="Extrema">
      <formula>NOT(ISERROR(SEARCH("Extrema",N22)))</formula>
    </cfRule>
    <cfRule type="containsText" dxfId="105" priority="77" stopIfTrue="1" operator="containsText" text="Alta">
      <formula>NOT(ISERROR(SEARCH("Alta",N22)))</formula>
    </cfRule>
    <cfRule type="containsText" dxfId="104" priority="78" stopIfTrue="1" operator="containsText" text="Moderada">
      <formula>NOT(ISERROR(SEARCH("Moderada",N22)))</formula>
    </cfRule>
    <cfRule type="containsText" dxfId="103" priority="79" stopIfTrue="1" operator="containsText" text="Baja">
      <formula>NOT(ISERROR(SEARCH("Baja",N22)))</formula>
    </cfRule>
    <cfRule type="containsText" dxfId="102" priority="80" stopIfTrue="1" operator="containsText" text="23">
      <formula>NOT(ISERROR(SEARCH("23",N22)))</formula>
    </cfRule>
  </conditionalFormatting>
  <conditionalFormatting sqref="AV22">
    <cfRule type="containsText" dxfId="101" priority="71" stopIfTrue="1" operator="containsText" text="Extrema">
      <formula>NOT(ISERROR(SEARCH("Extrema",AV22)))</formula>
    </cfRule>
    <cfRule type="containsText" dxfId="100" priority="72" stopIfTrue="1" operator="containsText" text="Alta">
      <formula>NOT(ISERROR(SEARCH("Alta",AV22)))</formula>
    </cfRule>
    <cfRule type="containsText" dxfId="99" priority="73" stopIfTrue="1" operator="containsText" text="Moderada">
      <formula>NOT(ISERROR(SEARCH("Moderada",AV22)))</formula>
    </cfRule>
    <cfRule type="containsText" dxfId="98" priority="74" stopIfTrue="1" operator="containsText" text="Baja">
      <formula>NOT(ISERROR(SEARCH("Baja",AV22)))</formula>
    </cfRule>
    <cfRule type="containsText" dxfId="97" priority="75" stopIfTrue="1" operator="containsText" text="23">
      <formula>NOT(ISERROR(SEARCH("23",AV22)))</formula>
    </cfRule>
  </conditionalFormatting>
  <conditionalFormatting sqref="N24">
    <cfRule type="containsText" dxfId="96" priority="66" stopIfTrue="1" operator="containsText" text="Extrema">
      <formula>NOT(ISERROR(SEARCH("Extrema",N24)))</formula>
    </cfRule>
    <cfRule type="containsText" dxfId="95" priority="67" stopIfTrue="1" operator="containsText" text="Alta">
      <formula>NOT(ISERROR(SEARCH("Alta",N24)))</formula>
    </cfRule>
    <cfRule type="containsText" dxfId="94" priority="68" stopIfTrue="1" operator="containsText" text="Moderada">
      <formula>NOT(ISERROR(SEARCH("Moderada",N24)))</formula>
    </cfRule>
    <cfRule type="containsText" dxfId="93" priority="69" stopIfTrue="1" operator="containsText" text="Baja">
      <formula>NOT(ISERROR(SEARCH("Baja",N24)))</formula>
    </cfRule>
    <cfRule type="containsText" dxfId="92" priority="70" stopIfTrue="1" operator="containsText" text="23">
      <formula>NOT(ISERROR(SEARCH("23",N24)))</formula>
    </cfRule>
  </conditionalFormatting>
  <conditionalFormatting sqref="AV24">
    <cfRule type="containsText" dxfId="91" priority="61" stopIfTrue="1" operator="containsText" text="Extrema">
      <formula>NOT(ISERROR(SEARCH("Extrema",AV24)))</formula>
    </cfRule>
    <cfRule type="containsText" dxfId="90" priority="62" stopIfTrue="1" operator="containsText" text="Alta">
      <formula>NOT(ISERROR(SEARCH("Alta",AV24)))</formula>
    </cfRule>
    <cfRule type="containsText" dxfId="89" priority="63" stopIfTrue="1" operator="containsText" text="Moderada">
      <formula>NOT(ISERROR(SEARCH("Moderada",AV24)))</formula>
    </cfRule>
    <cfRule type="containsText" dxfId="88" priority="64" stopIfTrue="1" operator="containsText" text="Baja">
      <formula>NOT(ISERROR(SEARCH("Baja",AV24)))</formula>
    </cfRule>
    <cfRule type="containsText" dxfId="87" priority="65" stopIfTrue="1" operator="containsText" text="23">
      <formula>NOT(ISERROR(SEARCH("23",AV24)))</formula>
    </cfRule>
  </conditionalFormatting>
  <conditionalFormatting sqref="N25">
    <cfRule type="containsText" dxfId="86" priority="56" stopIfTrue="1" operator="containsText" text="Extrema">
      <formula>NOT(ISERROR(SEARCH("Extrema",N25)))</formula>
    </cfRule>
    <cfRule type="containsText" dxfId="85" priority="57" stopIfTrue="1" operator="containsText" text="Alta">
      <formula>NOT(ISERROR(SEARCH("Alta",N25)))</formula>
    </cfRule>
    <cfRule type="containsText" dxfId="84" priority="58" stopIfTrue="1" operator="containsText" text="Moderada">
      <formula>NOT(ISERROR(SEARCH("Moderada",N25)))</formula>
    </cfRule>
    <cfRule type="containsText" dxfId="83" priority="59" stopIfTrue="1" operator="containsText" text="Baja">
      <formula>NOT(ISERROR(SEARCH("Baja",N25)))</formula>
    </cfRule>
    <cfRule type="containsText" dxfId="82" priority="60" stopIfTrue="1" operator="containsText" text="23">
      <formula>NOT(ISERROR(SEARCH("23",N25)))</formula>
    </cfRule>
  </conditionalFormatting>
  <conditionalFormatting sqref="AV25">
    <cfRule type="containsText" dxfId="81" priority="51" stopIfTrue="1" operator="containsText" text="Extrema">
      <formula>NOT(ISERROR(SEARCH("Extrema",AV25)))</formula>
    </cfRule>
    <cfRule type="containsText" dxfId="80" priority="52" stopIfTrue="1" operator="containsText" text="Alta">
      <formula>NOT(ISERROR(SEARCH("Alta",AV25)))</formula>
    </cfRule>
    <cfRule type="containsText" dxfId="79" priority="53" stopIfTrue="1" operator="containsText" text="Moderada">
      <formula>NOT(ISERROR(SEARCH("Moderada",AV25)))</formula>
    </cfRule>
    <cfRule type="containsText" dxfId="78" priority="54" stopIfTrue="1" operator="containsText" text="Baja">
      <formula>NOT(ISERROR(SEARCH("Baja",AV25)))</formula>
    </cfRule>
    <cfRule type="containsText" dxfId="77" priority="55" stopIfTrue="1" operator="containsText" text="23">
      <formula>NOT(ISERROR(SEARCH("23",AV25)))</formula>
    </cfRule>
  </conditionalFormatting>
  <conditionalFormatting sqref="N27">
    <cfRule type="containsText" dxfId="76" priority="46" stopIfTrue="1" operator="containsText" text="Extrema">
      <formula>NOT(ISERROR(SEARCH("Extrema",N27)))</formula>
    </cfRule>
    <cfRule type="containsText" dxfId="75" priority="47" stopIfTrue="1" operator="containsText" text="Alta">
      <formula>NOT(ISERROR(SEARCH("Alta",N27)))</formula>
    </cfRule>
    <cfRule type="containsText" dxfId="74" priority="48" stopIfTrue="1" operator="containsText" text="Moderada">
      <formula>NOT(ISERROR(SEARCH("Moderada",N27)))</formula>
    </cfRule>
    <cfRule type="containsText" dxfId="73" priority="49" stopIfTrue="1" operator="containsText" text="Baja">
      <formula>NOT(ISERROR(SEARCH("Baja",N27)))</formula>
    </cfRule>
    <cfRule type="containsText" dxfId="72" priority="50" stopIfTrue="1" operator="containsText" text="23">
      <formula>NOT(ISERROR(SEARCH("23",N27)))</formula>
    </cfRule>
  </conditionalFormatting>
  <conditionalFormatting sqref="AV27">
    <cfRule type="containsText" dxfId="71" priority="41" stopIfTrue="1" operator="containsText" text="Extrema">
      <formula>NOT(ISERROR(SEARCH("Extrema",AV27)))</formula>
    </cfRule>
    <cfRule type="containsText" dxfId="70" priority="42" stopIfTrue="1" operator="containsText" text="Alta">
      <formula>NOT(ISERROR(SEARCH("Alta",AV27)))</formula>
    </cfRule>
    <cfRule type="containsText" dxfId="69" priority="43" stopIfTrue="1" operator="containsText" text="Moderada">
      <formula>NOT(ISERROR(SEARCH("Moderada",AV27)))</formula>
    </cfRule>
    <cfRule type="containsText" dxfId="68" priority="44" stopIfTrue="1" operator="containsText" text="Baja">
      <formula>NOT(ISERROR(SEARCH("Baja",AV27)))</formula>
    </cfRule>
    <cfRule type="containsText" dxfId="67" priority="45" stopIfTrue="1" operator="containsText" text="23">
      <formula>NOT(ISERROR(SEARCH("23",AV27)))</formula>
    </cfRule>
  </conditionalFormatting>
  <conditionalFormatting sqref="N30">
    <cfRule type="containsText" dxfId="66" priority="36" stopIfTrue="1" operator="containsText" text="Extrema">
      <formula>NOT(ISERROR(SEARCH("Extrema",N30)))</formula>
    </cfRule>
    <cfRule type="containsText" dxfId="65" priority="37" stopIfTrue="1" operator="containsText" text="Alta">
      <formula>NOT(ISERROR(SEARCH("Alta",N30)))</formula>
    </cfRule>
    <cfRule type="containsText" dxfId="64" priority="38" stopIfTrue="1" operator="containsText" text="Moderada">
      <formula>NOT(ISERROR(SEARCH("Moderada",N30)))</formula>
    </cfRule>
    <cfRule type="containsText" dxfId="63" priority="39" stopIfTrue="1" operator="containsText" text="Baja">
      <formula>NOT(ISERROR(SEARCH("Baja",N30)))</formula>
    </cfRule>
    <cfRule type="containsText" dxfId="62" priority="40" stopIfTrue="1" operator="containsText" text="23">
      <formula>NOT(ISERROR(SEARCH("23",N30)))</formula>
    </cfRule>
  </conditionalFormatting>
  <conditionalFormatting sqref="AV30">
    <cfRule type="containsText" dxfId="61" priority="31" stopIfTrue="1" operator="containsText" text="Extrema">
      <formula>NOT(ISERROR(SEARCH("Extrema",AV30)))</formula>
    </cfRule>
    <cfRule type="containsText" dxfId="60" priority="32" stopIfTrue="1" operator="containsText" text="Alta">
      <formula>NOT(ISERROR(SEARCH("Alta",AV30)))</formula>
    </cfRule>
    <cfRule type="containsText" dxfId="59" priority="33" stopIfTrue="1" operator="containsText" text="Moderada">
      <formula>NOT(ISERROR(SEARCH("Moderada",AV30)))</formula>
    </cfRule>
    <cfRule type="containsText" dxfId="58" priority="34" stopIfTrue="1" operator="containsText" text="Baja">
      <formula>NOT(ISERROR(SEARCH("Baja",AV30)))</formula>
    </cfRule>
    <cfRule type="containsText" dxfId="57" priority="35" stopIfTrue="1" operator="containsText" text="23">
      <formula>NOT(ISERROR(SEARCH("23",AV30)))</formula>
    </cfRule>
  </conditionalFormatting>
  <conditionalFormatting sqref="N48">
    <cfRule type="containsText" dxfId="56" priority="26" stopIfTrue="1" operator="containsText" text="Extrema">
      <formula>NOT(ISERROR(SEARCH("Extrema",N48)))</formula>
    </cfRule>
    <cfRule type="containsText" dxfId="55" priority="27" stopIfTrue="1" operator="containsText" text="Alta">
      <formula>NOT(ISERROR(SEARCH("Alta",N48)))</formula>
    </cfRule>
    <cfRule type="containsText" dxfId="54" priority="28" stopIfTrue="1" operator="containsText" text="Moderada">
      <formula>NOT(ISERROR(SEARCH("Moderada",N48)))</formula>
    </cfRule>
    <cfRule type="containsText" dxfId="53" priority="29" stopIfTrue="1" operator="containsText" text="Baja">
      <formula>NOT(ISERROR(SEARCH("Baja",N48)))</formula>
    </cfRule>
    <cfRule type="containsText" dxfId="52" priority="30" stopIfTrue="1" operator="containsText" text="23">
      <formula>NOT(ISERROR(SEARCH("23",N48)))</formula>
    </cfRule>
  </conditionalFormatting>
  <conditionalFormatting sqref="AV48">
    <cfRule type="containsText" dxfId="51" priority="21" stopIfTrue="1" operator="containsText" text="Extrema">
      <formula>NOT(ISERROR(SEARCH("Extrema",AV48)))</formula>
    </cfRule>
    <cfRule type="containsText" dxfId="50" priority="22" stopIfTrue="1" operator="containsText" text="Alta">
      <formula>NOT(ISERROR(SEARCH("Alta",AV48)))</formula>
    </cfRule>
    <cfRule type="containsText" dxfId="49" priority="23" stopIfTrue="1" operator="containsText" text="Moderada">
      <formula>NOT(ISERROR(SEARCH("Moderada",AV48)))</formula>
    </cfRule>
    <cfRule type="containsText" dxfId="48" priority="24" stopIfTrue="1" operator="containsText" text="Baja">
      <formula>NOT(ISERROR(SEARCH("Baja",AV48)))</formula>
    </cfRule>
    <cfRule type="containsText" dxfId="47" priority="25" stopIfTrue="1" operator="containsText" text="23">
      <formula>NOT(ISERROR(SEARCH("23",AV48)))</formula>
    </cfRule>
  </conditionalFormatting>
  <conditionalFormatting sqref="N46">
    <cfRule type="containsText" dxfId="46" priority="16" stopIfTrue="1" operator="containsText" text="Extrema">
      <formula>NOT(ISERROR(SEARCH("Extrema",N46)))</formula>
    </cfRule>
    <cfRule type="containsText" dxfId="45" priority="17" stopIfTrue="1" operator="containsText" text="Alta">
      <formula>NOT(ISERROR(SEARCH("Alta",N46)))</formula>
    </cfRule>
    <cfRule type="containsText" dxfId="44" priority="18" stopIfTrue="1" operator="containsText" text="Moderada">
      <formula>NOT(ISERROR(SEARCH("Moderada",N46)))</formula>
    </cfRule>
    <cfRule type="containsText" dxfId="43" priority="19" stopIfTrue="1" operator="containsText" text="Baja">
      <formula>NOT(ISERROR(SEARCH("Baja",N46)))</formula>
    </cfRule>
    <cfRule type="containsText" dxfId="42" priority="20" stopIfTrue="1" operator="containsText" text="23">
      <formula>NOT(ISERROR(SEARCH("23",N46)))</formula>
    </cfRule>
  </conditionalFormatting>
  <conditionalFormatting sqref="AV46">
    <cfRule type="containsText" dxfId="41" priority="11" stopIfTrue="1" operator="containsText" text="Extrema">
      <formula>NOT(ISERROR(SEARCH("Extrema",AV46)))</formula>
    </cfRule>
    <cfRule type="containsText" dxfId="40" priority="12" stopIfTrue="1" operator="containsText" text="Alta">
      <formula>NOT(ISERROR(SEARCH("Alta",AV46)))</formula>
    </cfRule>
    <cfRule type="containsText" dxfId="39" priority="13" stopIfTrue="1" operator="containsText" text="Moderada">
      <formula>NOT(ISERROR(SEARCH("Moderada",AV46)))</formula>
    </cfRule>
    <cfRule type="containsText" dxfId="38" priority="14" stopIfTrue="1" operator="containsText" text="Baja">
      <formula>NOT(ISERROR(SEARCH("Baja",AV46)))</formula>
    </cfRule>
    <cfRule type="containsText" dxfId="37" priority="15" stopIfTrue="1" operator="containsText" text="23">
      <formula>NOT(ISERROR(SEARCH("23",AV46)))</formula>
    </cfRule>
  </conditionalFormatting>
  <conditionalFormatting sqref="N51">
    <cfRule type="containsText" dxfId="36" priority="6" stopIfTrue="1" operator="containsText" text="Extrema">
      <formula>NOT(ISERROR(SEARCH("Extrema",N51)))</formula>
    </cfRule>
    <cfRule type="containsText" dxfId="35" priority="7" stopIfTrue="1" operator="containsText" text="Alta">
      <formula>NOT(ISERROR(SEARCH("Alta",N51)))</formula>
    </cfRule>
    <cfRule type="containsText" dxfId="34" priority="8" stopIfTrue="1" operator="containsText" text="Moderada">
      <formula>NOT(ISERROR(SEARCH("Moderada",N51)))</formula>
    </cfRule>
    <cfRule type="containsText" dxfId="33" priority="9" stopIfTrue="1" operator="containsText" text="Baja">
      <formula>NOT(ISERROR(SEARCH("Baja",N51)))</formula>
    </cfRule>
    <cfRule type="containsText" dxfId="32" priority="10" stopIfTrue="1" operator="containsText" text="23">
      <formula>NOT(ISERROR(SEARCH("23",N51)))</formula>
    </cfRule>
  </conditionalFormatting>
  <conditionalFormatting sqref="AV51">
    <cfRule type="containsText" dxfId="31" priority="1" stopIfTrue="1" operator="containsText" text="Extrema">
      <formula>NOT(ISERROR(SEARCH("Extrema",AV51)))</formula>
    </cfRule>
    <cfRule type="containsText" dxfId="30" priority="2" stopIfTrue="1" operator="containsText" text="Alta">
      <formula>NOT(ISERROR(SEARCH("Alta",AV51)))</formula>
    </cfRule>
    <cfRule type="containsText" dxfId="29" priority="3" stopIfTrue="1" operator="containsText" text="Moderada">
      <formula>NOT(ISERROR(SEARCH("Moderada",AV51)))</formula>
    </cfRule>
    <cfRule type="containsText" dxfId="28" priority="4" stopIfTrue="1" operator="containsText" text="Baja">
      <formula>NOT(ISERROR(SEARCH("Baja",AV51)))</formula>
    </cfRule>
    <cfRule type="containsText" dxfId="27" priority="5" stopIfTrue="1" operator="containsText" text="23">
      <formula>NOT(ISERROR(SEARCH("23",AV51)))</formula>
    </cfRule>
  </conditionalFormatting>
  <dataValidations count="16">
    <dataValidation type="list" allowBlank="1" showInputMessage="1" showErrorMessage="1" sqref="Q14:Q30 Q45:Q56">
      <formula1>"Asignado,No asignado"</formula1>
    </dataValidation>
    <dataValidation type="list" allowBlank="1" showInputMessage="1" showErrorMessage="1" sqref="S14:S30 S45:S56">
      <formula1>"Adecuado,Inadecuado"</formula1>
    </dataValidation>
    <dataValidation type="list" allowBlank="1" showInputMessage="1" showErrorMessage="1" sqref="U14:U30 U45:U56">
      <formula1>"Oportuna,Inoportuna"</formula1>
    </dataValidation>
    <dataValidation type="list" allowBlank="1" showInputMessage="1" showErrorMessage="1" sqref="W14:W30 W45:W56">
      <formula1>"Prevenir,Detectar,No es un control"</formula1>
    </dataValidation>
    <dataValidation type="list" allowBlank="1" showInputMessage="1" showErrorMessage="1" sqref="Y14:Y30 Y45:Y56">
      <formula1>"Confiable,No confiable"</formula1>
    </dataValidation>
    <dataValidation type="list" allowBlank="1" showInputMessage="1" showErrorMessage="1" sqref="AA14:AA30 AA45:AA56">
      <formula1>"Se investigan y resuelven oportunamente,No se investigan y no se resuelven oportunamente"</formula1>
    </dataValidation>
    <dataValidation type="list" allowBlank="1" showInputMessage="1" showErrorMessage="1" sqref="AC14:AC30 AC45:AC56">
      <formula1>"Completa,Incompleta,No existe"</formula1>
    </dataValidation>
    <dataValidation type="list" allowBlank="1" showInputMessage="1" showErrorMessage="1" sqref="AG14:AG20 AG22:AG30 AG45:AG56">
      <formula1>"Siempre se ejecuta,Algunas veces,No se ejecuta"</formula1>
    </dataValidation>
    <dataValidation type="list" allowBlank="1" showInputMessage="1" sqref="I17 I20 I22 I24:I25 I48 I51 I14 AY14:AY23 I27 I30 P14:P30 AY25:AY30">
      <formula1>INDIRECT(H14)</formula1>
    </dataValidation>
    <dataValidation type="list" allowBlank="1" showInputMessage="1" sqref="J17 J20 J22 J14 J24:J25 J27 J48 J46 J51 J30">
      <formula1>INDIRECT(D14)</formula1>
    </dataValidation>
    <dataValidation type="list" allowBlank="1" showInputMessage="1" showErrorMessage="1" sqref="AP30 AP14 AP17 AP22 AP20 AP24:AP25 AP27 AP48 AP46 AP51 AP53:AQ56">
      <formula1>"Directamente,Indirectamente,No disminuye"</formula1>
    </dataValidation>
    <dataValidation type="list" allowBlank="1" showInputMessage="1" showErrorMessage="1" sqref="AO14 AO30 AO17 AO22 AO20 AO24:AO25 AO27 AO48 AO46 AO51 AO53:AO56">
      <formula1>"Directamente,No disminuye"</formula1>
    </dataValidation>
    <dataValidation type="list" allowBlank="1" showInputMessage="1" sqref="J19 J16 J50 J29">
      <formula1>INDIRECT(D14)</formula1>
    </dataValidation>
    <dataValidation type="list" allowBlank="1" showInputMessage="1" sqref="J18 J21 J23 J15 J26 J28 J49 J47 J52">
      <formula1>INDIRECT(D14)</formula1>
    </dataValidation>
    <dataValidation type="list" allowBlank="1" showInputMessage="1" sqref="J45">
      <formula1>INDIRECT(D30)</formula1>
    </dataValidation>
    <dataValidation type="list" allowBlank="1" showInputMessage="1" sqref="I45:I46 P45:P52 AY45:AY52">
      <formula1>INDIRECT(H31)</formula1>
    </dataValidation>
  </dataValidations>
  <printOptions horizontalCentered="1" verticalCentered="1"/>
  <pageMargins left="0.31496062992125984" right="0.31496062992125984" top="0.74803149606299213" bottom="0.74803149606299213" header="0.31496062992125984" footer="0.31496062992125984"/>
  <pageSetup paperSize="41" scale="21" orientation="landscape" r:id="rId1"/>
  <headerFooter>
    <oddHeader xml:space="preserve">&amp;L
</oddHeader>
    <oddFooter>&amp;R&amp;"Arial,Negrita"&amp;72&amp;K02-009COPIA CONTROLADA</oddFooter>
  </headerFooter>
  <rowBreaks count="1" manualBreakCount="1">
    <brk id="44" max="16383" man="1"/>
  </rowBreaks>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6866" r:id="rId4" name="Button 2">
              <controlPr defaultSize="0" print="0" autoFill="0" autoPict="0">
                <anchor moveWithCells="1" sizeWithCells="1">
                  <from>
                    <xdr:col>9</xdr:col>
                    <xdr:colOff>142875</xdr:colOff>
                    <xdr:row>9</xdr:row>
                    <xdr:rowOff>266700</xdr:rowOff>
                  </from>
                  <to>
                    <xdr:col>9</xdr:col>
                    <xdr:colOff>2419350</xdr:colOff>
                    <xdr:row>9</xdr:row>
                    <xdr:rowOff>495300</xdr:rowOff>
                  </to>
                </anchor>
              </controlPr>
            </control>
          </mc:Choice>
        </mc:AlternateContent>
        <mc:AlternateContent xmlns:mc="http://schemas.openxmlformats.org/markup-compatibility/2006">
          <mc:Choice Requires="x14">
            <control shapeId="36867" r:id="rId5" name="Button 3">
              <controlPr defaultSize="0" print="0" autoFill="0" autoPict="0">
                <anchor moveWithCells="1" sizeWithCells="1">
                  <from>
                    <xdr:col>9</xdr:col>
                    <xdr:colOff>161925</xdr:colOff>
                    <xdr:row>10</xdr:row>
                    <xdr:rowOff>9525</xdr:rowOff>
                  </from>
                  <to>
                    <xdr:col>9</xdr:col>
                    <xdr:colOff>2419350</xdr:colOff>
                    <xdr:row>10</xdr:row>
                    <xdr:rowOff>257175</xdr:rowOff>
                  </to>
                </anchor>
              </controlPr>
            </control>
          </mc:Choice>
        </mc:AlternateContent>
        <mc:AlternateContent xmlns:mc="http://schemas.openxmlformats.org/markup-compatibility/2006">
          <mc:Choice Requires="x14">
            <control shapeId="36893" r:id="rId6" name="Button 29">
              <controlPr defaultSize="0" print="0" autoFill="0" autoPict="0" macro="[0]!ControlSeguridad_Haga_clic_en">
                <anchor moveWithCells="1" sizeWithCells="1">
                  <from>
                    <xdr:col>14</xdr:col>
                    <xdr:colOff>809625</xdr:colOff>
                    <xdr:row>9</xdr:row>
                    <xdr:rowOff>333375</xdr:rowOff>
                  </from>
                  <to>
                    <xdr:col>15</xdr:col>
                    <xdr:colOff>2228850</xdr:colOff>
                    <xdr:row>10</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[2]PARAMETROS!#REF!</xm:f>
          </x14:formula1>
          <xm:sqref>AW51 AX51:AX52</xm:sqref>
        </x14:dataValidation>
        <x14:dataValidation type="list" allowBlank="1" showInputMessage="1" showErrorMessage="1">
          <x14:formula1>
            <xm:f>[10]PARAMETROS!#REF!</xm:f>
          </x14:formula1>
          <xm:sqref>C27:D27 G27:H27 L27:M27 AW30 AW27 O45 O27:O30 AX27:AX30 AX45</xm:sqref>
        </x14:dataValidation>
        <x14:dataValidation type="list" allowBlank="1" showInputMessage="1">
          <x14:formula1>
            <xm:f>[10]PARAMETROS!#REF!</xm:f>
          </x14:formula1>
          <xm:sqref>B27:B29</xm:sqref>
        </x14:dataValidation>
        <x14:dataValidation type="list" allowBlank="1" showInputMessage="1">
          <x14:formula1>
            <xm:f>[5]PARAMETROS!#REF!</xm:f>
          </x14:formula1>
          <xm:sqref>A25:B26</xm:sqref>
        </x14:dataValidation>
        <x14:dataValidation type="list" allowBlank="1" showInputMessage="1">
          <x14:formula1>
            <xm:f>[1]PARAMETROS!#REF!</xm:f>
          </x14:formula1>
          <xm:sqref>A14:B24 A27:A30 B30 A46:B52</xm:sqref>
        </x14:dataValidation>
        <x14:dataValidation type="list" allowBlank="1" showInputMessage="1" showErrorMessage="1">
          <x14:formula1>
            <xm:f>[5]PARAMETROS!#REF!</xm:f>
          </x14:formula1>
          <xm:sqref>H24:H25 AW24:AX24 O24:O26 C25:D25 G25 L25:M25 AW25 AX25:AX26</xm:sqref>
        </x14:dataValidation>
        <x14:dataValidation type="list" allowBlank="1" showInputMessage="1" showErrorMessage="1">
          <x14:formula1>
            <xm:f>[11]PARAMETROS!#REF!</xm:f>
          </x14:formula1>
          <xm:sqref>AW17 AW20 AX17:AX21</xm:sqref>
        </x14:dataValidation>
        <x14:dataValidation type="list" allowBlank="1" showInputMessage="1" showErrorMessage="1">
          <x14:formula1>
            <xm:f>[1]PARAMETROS!#REF!</xm:f>
          </x14:formula1>
          <xm:sqref>AX14:AX16 O14:O23 AX22:AX23 O46:O52 AX46:AX50 L14:M14 L17:M17 L20:M20 L22:M22 L24:M24 L48:M48 L46:M46 L51:M51 AW14 AW48 AW22 AW46 C14:D14 C17:D17 C20:D20 C22:D22 C24:D24 C48:D48 C46:D46 C51:D51 G14:H14 G17:H17 G20:H20 G22:H22 G24 G48:H48 G46:H46 G51:H51 C30:D30 G30:H30 L30:M30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O32"/>
  <sheetViews>
    <sheetView showGridLines="0" showRowColHeaders="0" zoomScaleNormal="100" zoomScaleSheetLayoutView="80" zoomScalePageLayoutView="50" workbookViewId="0">
      <selection activeCell="B3" sqref="B3:G3"/>
    </sheetView>
  </sheetViews>
  <sheetFormatPr baseColWidth="10" defaultRowHeight="12.75"/>
  <cols>
    <col min="1" max="1" width="11.42578125" style="2"/>
    <col min="2" max="2" width="24.7109375" style="2" customWidth="1"/>
    <col min="3" max="3" width="39.85546875" style="332" customWidth="1"/>
    <col min="4" max="4" width="37.7109375" style="332" customWidth="1"/>
    <col min="5" max="5" width="41.42578125" style="332" customWidth="1"/>
    <col min="6" max="6" width="33.7109375" style="2" customWidth="1"/>
    <col min="7" max="7" width="17.5703125" style="2" customWidth="1"/>
    <col min="8" max="8" width="7" style="2" customWidth="1"/>
    <col min="9" max="9" width="8.5703125" style="2" customWidth="1"/>
    <col min="10" max="12" width="9.5703125" style="2" customWidth="1"/>
    <col min="13" max="240" width="11.42578125" style="2"/>
    <col min="241" max="241" width="15.7109375" style="2" customWidth="1"/>
    <col min="242" max="242" width="10.28515625" style="2" customWidth="1"/>
    <col min="243" max="243" width="16.42578125" style="2" customWidth="1"/>
    <col min="244" max="244" width="18.140625" style="2" customWidth="1"/>
    <col min="245" max="245" width="26.7109375" style="2" customWidth="1"/>
    <col min="246" max="247" width="11.42578125" style="2" customWidth="1"/>
    <col min="248" max="248" width="14.28515625" style="2" customWidth="1"/>
    <col min="249" max="249" width="25" style="2" customWidth="1"/>
    <col min="250" max="251" width="11.42578125" style="2" customWidth="1"/>
    <col min="252" max="252" width="19.7109375" style="2" customWidth="1"/>
    <col min="253" max="253" width="11.42578125" style="2" customWidth="1"/>
    <col min="254" max="254" width="14.7109375" style="2" customWidth="1"/>
    <col min="255" max="261" width="11.42578125" style="2" customWidth="1"/>
    <col min="262" max="262" width="33.5703125" style="2" customWidth="1"/>
    <col min="263" max="496" width="11.42578125" style="2"/>
    <col min="497" max="497" width="15.7109375" style="2" customWidth="1"/>
    <col min="498" max="498" width="10.28515625" style="2" customWidth="1"/>
    <col min="499" max="499" width="16.42578125" style="2" customWidth="1"/>
    <col min="500" max="500" width="18.140625" style="2" customWidth="1"/>
    <col min="501" max="501" width="26.7109375" style="2" customWidth="1"/>
    <col min="502" max="503" width="11.42578125" style="2" customWidth="1"/>
    <col min="504" max="504" width="14.28515625" style="2" customWidth="1"/>
    <col min="505" max="505" width="25" style="2" customWidth="1"/>
    <col min="506" max="507" width="11.42578125" style="2" customWidth="1"/>
    <col min="508" max="508" width="19.7109375" style="2" customWidth="1"/>
    <col min="509" max="509" width="11.42578125" style="2" customWidth="1"/>
    <col min="510" max="510" width="14.7109375" style="2" customWidth="1"/>
    <col min="511" max="517" width="11.42578125" style="2" customWidth="1"/>
    <col min="518" max="518" width="33.5703125" style="2" customWidth="1"/>
    <col min="519" max="752" width="11.42578125" style="2"/>
    <col min="753" max="753" width="15.7109375" style="2" customWidth="1"/>
    <col min="754" max="754" width="10.28515625" style="2" customWidth="1"/>
    <col min="755" max="755" width="16.42578125" style="2" customWidth="1"/>
    <col min="756" max="756" width="18.140625" style="2" customWidth="1"/>
    <col min="757" max="757" width="26.7109375" style="2" customWidth="1"/>
    <col min="758" max="759" width="11.42578125" style="2" customWidth="1"/>
    <col min="760" max="760" width="14.28515625" style="2" customWidth="1"/>
    <col min="761" max="761" width="25" style="2" customWidth="1"/>
    <col min="762" max="763" width="11.42578125" style="2" customWidth="1"/>
    <col min="764" max="764" width="19.7109375" style="2" customWidth="1"/>
    <col min="765" max="765" width="11.42578125" style="2" customWidth="1"/>
    <col min="766" max="766" width="14.7109375" style="2" customWidth="1"/>
    <col min="767" max="773" width="11.42578125" style="2" customWidth="1"/>
    <col min="774" max="774" width="33.5703125" style="2" customWidth="1"/>
    <col min="775" max="1008" width="11.42578125" style="2"/>
    <col min="1009" max="1009" width="15.7109375" style="2" customWidth="1"/>
    <col min="1010" max="1010" width="10.28515625" style="2" customWidth="1"/>
    <col min="1011" max="1011" width="16.42578125" style="2" customWidth="1"/>
    <col min="1012" max="1012" width="18.140625" style="2" customWidth="1"/>
    <col min="1013" max="1013" width="26.7109375" style="2" customWidth="1"/>
    <col min="1014" max="1015" width="11.42578125" style="2" customWidth="1"/>
    <col min="1016" max="1016" width="14.28515625" style="2" customWidth="1"/>
    <col min="1017" max="1017" width="25" style="2" customWidth="1"/>
    <col min="1018" max="1019" width="11.42578125" style="2" customWidth="1"/>
    <col min="1020" max="1020" width="19.7109375" style="2" customWidth="1"/>
    <col min="1021" max="1021" width="11.42578125" style="2" customWidth="1"/>
    <col min="1022" max="1022" width="14.7109375" style="2" customWidth="1"/>
    <col min="1023" max="1029" width="11.42578125" style="2" customWidth="1"/>
    <col min="1030" max="1030" width="33.5703125" style="2" customWidth="1"/>
    <col min="1031" max="1264" width="11.42578125" style="2"/>
    <col min="1265" max="1265" width="15.7109375" style="2" customWidth="1"/>
    <col min="1266" max="1266" width="10.28515625" style="2" customWidth="1"/>
    <col min="1267" max="1267" width="16.42578125" style="2" customWidth="1"/>
    <col min="1268" max="1268" width="18.140625" style="2" customWidth="1"/>
    <col min="1269" max="1269" width="26.7109375" style="2" customWidth="1"/>
    <col min="1270" max="1271" width="11.42578125" style="2" customWidth="1"/>
    <col min="1272" max="1272" width="14.28515625" style="2" customWidth="1"/>
    <col min="1273" max="1273" width="25" style="2" customWidth="1"/>
    <col min="1274" max="1275" width="11.42578125" style="2" customWidth="1"/>
    <col min="1276" max="1276" width="19.7109375" style="2" customWidth="1"/>
    <col min="1277" max="1277" width="11.42578125" style="2" customWidth="1"/>
    <col min="1278" max="1278" width="14.7109375" style="2" customWidth="1"/>
    <col min="1279" max="1285" width="11.42578125" style="2" customWidth="1"/>
    <col min="1286" max="1286" width="33.5703125" style="2" customWidth="1"/>
    <col min="1287" max="1520" width="11.42578125" style="2"/>
    <col min="1521" max="1521" width="15.7109375" style="2" customWidth="1"/>
    <col min="1522" max="1522" width="10.28515625" style="2" customWidth="1"/>
    <col min="1523" max="1523" width="16.42578125" style="2" customWidth="1"/>
    <col min="1524" max="1524" width="18.140625" style="2" customWidth="1"/>
    <col min="1525" max="1525" width="26.7109375" style="2" customWidth="1"/>
    <col min="1526" max="1527" width="11.42578125" style="2" customWidth="1"/>
    <col min="1528" max="1528" width="14.28515625" style="2" customWidth="1"/>
    <col min="1529" max="1529" width="25" style="2" customWidth="1"/>
    <col min="1530" max="1531" width="11.42578125" style="2" customWidth="1"/>
    <col min="1532" max="1532" width="19.7109375" style="2" customWidth="1"/>
    <col min="1533" max="1533" width="11.42578125" style="2" customWidth="1"/>
    <col min="1534" max="1534" width="14.7109375" style="2" customWidth="1"/>
    <col min="1535" max="1541" width="11.42578125" style="2" customWidth="1"/>
    <col min="1542" max="1542" width="33.5703125" style="2" customWidth="1"/>
    <col min="1543" max="1776" width="11.42578125" style="2"/>
    <col min="1777" max="1777" width="15.7109375" style="2" customWidth="1"/>
    <col min="1778" max="1778" width="10.28515625" style="2" customWidth="1"/>
    <col min="1779" max="1779" width="16.42578125" style="2" customWidth="1"/>
    <col min="1780" max="1780" width="18.140625" style="2" customWidth="1"/>
    <col min="1781" max="1781" width="26.7109375" style="2" customWidth="1"/>
    <col min="1782" max="1783" width="11.42578125" style="2" customWidth="1"/>
    <col min="1784" max="1784" width="14.28515625" style="2" customWidth="1"/>
    <col min="1785" max="1785" width="25" style="2" customWidth="1"/>
    <col min="1786" max="1787" width="11.42578125" style="2" customWidth="1"/>
    <col min="1788" max="1788" width="19.7109375" style="2" customWidth="1"/>
    <col min="1789" max="1789" width="11.42578125" style="2" customWidth="1"/>
    <col min="1790" max="1790" width="14.7109375" style="2" customWidth="1"/>
    <col min="1791" max="1797" width="11.42578125" style="2" customWidth="1"/>
    <col min="1798" max="1798" width="33.5703125" style="2" customWidth="1"/>
    <col min="1799" max="2032" width="11.42578125" style="2"/>
    <col min="2033" max="2033" width="15.7109375" style="2" customWidth="1"/>
    <col min="2034" max="2034" width="10.28515625" style="2" customWidth="1"/>
    <col min="2035" max="2035" width="16.42578125" style="2" customWidth="1"/>
    <col min="2036" max="2036" width="18.140625" style="2" customWidth="1"/>
    <col min="2037" max="2037" width="26.7109375" style="2" customWidth="1"/>
    <col min="2038" max="2039" width="11.42578125" style="2" customWidth="1"/>
    <col min="2040" max="2040" width="14.28515625" style="2" customWidth="1"/>
    <col min="2041" max="2041" width="25" style="2" customWidth="1"/>
    <col min="2042" max="2043" width="11.42578125" style="2" customWidth="1"/>
    <col min="2044" max="2044" width="19.7109375" style="2" customWidth="1"/>
    <col min="2045" max="2045" width="11.42578125" style="2" customWidth="1"/>
    <col min="2046" max="2046" width="14.7109375" style="2" customWidth="1"/>
    <col min="2047" max="2053" width="11.42578125" style="2" customWidth="1"/>
    <col min="2054" max="2054" width="33.5703125" style="2" customWidth="1"/>
    <col min="2055" max="2288" width="11.42578125" style="2"/>
    <col min="2289" max="2289" width="15.7109375" style="2" customWidth="1"/>
    <col min="2290" max="2290" width="10.28515625" style="2" customWidth="1"/>
    <col min="2291" max="2291" width="16.42578125" style="2" customWidth="1"/>
    <col min="2292" max="2292" width="18.140625" style="2" customWidth="1"/>
    <col min="2293" max="2293" width="26.7109375" style="2" customWidth="1"/>
    <col min="2294" max="2295" width="11.42578125" style="2" customWidth="1"/>
    <col min="2296" max="2296" width="14.28515625" style="2" customWidth="1"/>
    <col min="2297" max="2297" width="25" style="2" customWidth="1"/>
    <col min="2298" max="2299" width="11.42578125" style="2" customWidth="1"/>
    <col min="2300" max="2300" width="19.7109375" style="2" customWidth="1"/>
    <col min="2301" max="2301" width="11.42578125" style="2" customWidth="1"/>
    <col min="2302" max="2302" width="14.7109375" style="2" customWidth="1"/>
    <col min="2303" max="2309" width="11.42578125" style="2" customWidth="1"/>
    <col min="2310" max="2310" width="33.5703125" style="2" customWidth="1"/>
    <col min="2311" max="2544" width="11.42578125" style="2"/>
    <col min="2545" max="2545" width="15.7109375" style="2" customWidth="1"/>
    <col min="2546" max="2546" width="10.28515625" style="2" customWidth="1"/>
    <col min="2547" max="2547" width="16.42578125" style="2" customWidth="1"/>
    <col min="2548" max="2548" width="18.140625" style="2" customWidth="1"/>
    <col min="2549" max="2549" width="26.7109375" style="2" customWidth="1"/>
    <col min="2550" max="2551" width="11.42578125" style="2" customWidth="1"/>
    <col min="2552" max="2552" width="14.28515625" style="2" customWidth="1"/>
    <col min="2553" max="2553" width="25" style="2" customWidth="1"/>
    <col min="2554" max="2555" width="11.42578125" style="2" customWidth="1"/>
    <col min="2556" max="2556" width="19.7109375" style="2" customWidth="1"/>
    <col min="2557" max="2557" width="11.42578125" style="2" customWidth="1"/>
    <col min="2558" max="2558" width="14.7109375" style="2" customWidth="1"/>
    <col min="2559" max="2565" width="11.42578125" style="2" customWidth="1"/>
    <col min="2566" max="2566" width="33.5703125" style="2" customWidth="1"/>
    <col min="2567" max="2800" width="11.42578125" style="2"/>
    <col min="2801" max="2801" width="15.7109375" style="2" customWidth="1"/>
    <col min="2802" max="2802" width="10.28515625" style="2" customWidth="1"/>
    <col min="2803" max="2803" width="16.42578125" style="2" customWidth="1"/>
    <col min="2804" max="2804" width="18.140625" style="2" customWidth="1"/>
    <col min="2805" max="2805" width="26.7109375" style="2" customWidth="1"/>
    <col min="2806" max="2807" width="11.42578125" style="2" customWidth="1"/>
    <col min="2808" max="2808" width="14.28515625" style="2" customWidth="1"/>
    <col min="2809" max="2809" width="25" style="2" customWidth="1"/>
    <col min="2810" max="2811" width="11.42578125" style="2" customWidth="1"/>
    <col min="2812" max="2812" width="19.7109375" style="2" customWidth="1"/>
    <col min="2813" max="2813" width="11.42578125" style="2" customWidth="1"/>
    <col min="2814" max="2814" width="14.7109375" style="2" customWidth="1"/>
    <col min="2815" max="2821" width="11.42578125" style="2" customWidth="1"/>
    <col min="2822" max="2822" width="33.5703125" style="2" customWidth="1"/>
    <col min="2823" max="3056" width="11.42578125" style="2"/>
    <col min="3057" max="3057" width="15.7109375" style="2" customWidth="1"/>
    <col min="3058" max="3058" width="10.28515625" style="2" customWidth="1"/>
    <col min="3059" max="3059" width="16.42578125" style="2" customWidth="1"/>
    <col min="3060" max="3060" width="18.140625" style="2" customWidth="1"/>
    <col min="3061" max="3061" width="26.7109375" style="2" customWidth="1"/>
    <col min="3062" max="3063" width="11.42578125" style="2" customWidth="1"/>
    <col min="3064" max="3064" width="14.28515625" style="2" customWidth="1"/>
    <col min="3065" max="3065" width="25" style="2" customWidth="1"/>
    <col min="3066" max="3067" width="11.42578125" style="2" customWidth="1"/>
    <col min="3068" max="3068" width="19.7109375" style="2" customWidth="1"/>
    <col min="3069" max="3069" width="11.42578125" style="2" customWidth="1"/>
    <col min="3070" max="3070" width="14.7109375" style="2" customWidth="1"/>
    <col min="3071" max="3077" width="11.42578125" style="2" customWidth="1"/>
    <col min="3078" max="3078" width="33.5703125" style="2" customWidth="1"/>
    <col min="3079" max="3312" width="11.42578125" style="2"/>
    <col min="3313" max="3313" width="15.7109375" style="2" customWidth="1"/>
    <col min="3314" max="3314" width="10.28515625" style="2" customWidth="1"/>
    <col min="3315" max="3315" width="16.42578125" style="2" customWidth="1"/>
    <col min="3316" max="3316" width="18.140625" style="2" customWidth="1"/>
    <col min="3317" max="3317" width="26.7109375" style="2" customWidth="1"/>
    <col min="3318" max="3319" width="11.42578125" style="2" customWidth="1"/>
    <col min="3320" max="3320" width="14.28515625" style="2" customWidth="1"/>
    <col min="3321" max="3321" width="25" style="2" customWidth="1"/>
    <col min="3322" max="3323" width="11.42578125" style="2" customWidth="1"/>
    <col min="3324" max="3324" width="19.7109375" style="2" customWidth="1"/>
    <col min="3325" max="3325" width="11.42578125" style="2" customWidth="1"/>
    <col min="3326" max="3326" width="14.7109375" style="2" customWidth="1"/>
    <col min="3327" max="3333" width="11.42578125" style="2" customWidth="1"/>
    <col min="3334" max="3334" width="33.5703125" style="2" customWidth="1"/>
    <col min="3335" max="3568" width="11.42578125" style="2"/>
    <col min="3569" max="3569" width="15.7109375" style="2" customWidth="1"/>
    <col min="3570" max="3570" width="10.28515625" style="2" customWidth="1"/>
    <col min="3571" max="3571" width="16.42578125" style="2" customWidth="1"/>
    <col min="3572" max="3572" width="18.140625" style="2" customWidth="1"/>
    <col min="3573" max="3573" width="26.7109375" style="2" customWidth="1"/>
    <col min="3574" max="3575" width="11.42578125" style="2" customWidth="1"/>
    <col min="3576" max="3576" width="14.28515625" style="2" customWidth="1"/>
    <col min="3577" max="3577" width="25" style="2" customWidth="1"/>
    <col min="3578" max="3579" width="11.42578125" style="2" customWidth="1"/>
    <col min="3580" max="3580" width="19.7109375" style="2" customWidth="1"/>
    <col min="3581" max="3581" width="11.42578125" style="2" customWidth="1"/>
    <col min="3582" max="3582" width="14.7109375" style="2" customWidth="1"/>
    <col min="3583" max="3589" width="11.42578125" style="2" customWidth="1"/>
    <col min="3590" max="3590" width="33.5703125" style="2" customWidth="1"/>
    <col min="3591" max="3824" width="11.42578125" style="2"/>
    <col min="3825" max="3825" width="15.7109375" style="2" customWidth="1"/>
    <col min="3826" max="3826" width="10.28515625" style="2" customWidth="1"/>
    <col min="3827" max="3827" width="16.42578125" style="2" customWidth="1"/>
    <col min="3828" max="3828" width="18.140625" style="2" customWidth="1"/>
    <col min="3829" max="3829" width="26.7109375" style="2" customWidth="1"/>
    <col min="3830" max="3831" width="11.42578125" style="2" customWidth="1"/>
    <col min="3832" max="3832" width="14.28515625" style="2" customWidth="1"/>
    <col min="3833" max="3833" width="25" style="2" customWidth="1"/>
    <col min="3834" max="3835" width="11.42578125" style="2" customWidth="1"/>
    <col min="3836" max="3836" width="19.7109375" style="2" customWidth="1"/>
    <col min="3837" max="3837" width="11.42578125" style="2" customWidth="1"/>
    <col min="3838" max="3838" width="14.7109375" style="2" customWidth="1"/>
    <col min="3839" max="3845" width="11.42578125" style="2" customWidth="1"/>
    <col min="3846" max="3846" width="33.5703125" style="2" customWidth="1"/>
    <col min="3847" max="4080" width="11.42578125" style="2"/>
    <col min="4081" max="4081" width="15.7109375" style="2" customWidth="1"/>
    <col min="4082" max="4082" width="10.28515625" style="2" customWidth="1"/>
    <col min="4083" max="4083" width="16.42578125" style="2" customWidth="1"/>
    <col min="4084" max="4084" width="18.140625" style="2" customWidth="1"/>
    <col min="4085" max="4085" width="26.7109375" style="2" customWidth="1"/>
    <col min="4086" max="4087" width="11.42578125" style="2" customWidth="1"/>
    <col min="4088" max="4088" width="14.28515625" style="2" customWidth="1"/>
    <col min="4089" max="4089" width="25" style="2" customWidth="1"/>
    <col min="4090" max="4091" width="11.42578125" style="2" customWidth="1"/>
    <col min="4092" max="4092" width="19.7109375" style="2" customWidth="1"/>
    <col min="4093" max="4093" width="11.42578125" style="2" customWidth="1"/>
    <col min="4094" max="4094" width="14.7109375" style="2" customWidth="1"/>
    <col min="4095" max="4101" width="11.42578125" style="2" customWidth="1"/>
    <col min="4102" max="4102" width="33.5703125" style="2" customWidth="1"/>
    <col min="4103" max="4336" width="11.42578125" style="2"/>
    <col min="4337" max="4337" width="15.7109375" style="2" customWidth="1"/>
    <col min="4338" max="4338" width="10.28515625" style="2" customWidth="1"/>
    <col min="4339" max="4339" width="16.42578125" style="2" customWidth="1"/>
    <col min="4340" max="4340" width="18.140625" style="2" customWidth="1"/>
    <col min="4341" max="4341" width="26.7109375" style="2" customWidth="1"/>
    <col min="4342" max="4343" width="11.42578125" style="2" customWidth="1"/>
    <col min="4344" max="4344" width="14.28515625" style="2" customWidth="1"/>
    <col min="4345" max="4345" width="25" style="2" customWidth="1"/>
    <col min="4346" max="4347" width="11.42578125" style="2" customWidth="1"/>
    <col min="4348" max="4348" width="19.7109375" style="2" customWidth="1"/>
    <col min="4349" max="4349" width="11.42578125" style="2" customWidth="1"/>
    <col min="4350" max="4350" width="14.7109375" style="2" customWidth="1"/>
    <col min="4351" max="4357" width="11.42578125" style="2" customWidth="1"/>
    <col min="4358" max="4358" width="33.5703125" style="2" customWidth="1"/>
    <col min="4359" max="4592" width="11.42578125" style="2"/>
    <col min="4593" max="4593" width="15.7109375" style="2" customWidth="1"/>
    <col min="4594" max="4594" width="10.28515625" style="2" customWidth="1"/>
    <col min="4595" max="4595" width="16.42578125" style="2" customWidth="1"/>
    <col min="4596" max="4596" width="18.140625" style="2" customWidth="1"/>
    <col min="4597" max="4597" width="26.7109375" style="2" customWidth="1"/>
    <col min="4598" max="4599" width="11.42578125" style="2" customWidth="1"/>
    <col min="4600" max="4600" width="14.28515625" style="2" customWidth="1"/>
    <col min="4601" max="4601" width="25" style="2" customWidth="1"/>
    <col min="4602" max="4603" width="11.42578125" style="2" customWidth="1"/>
    <col min="4604" max="4604" width="19.7109375" style="2" customWidth="1"/>
    <col min="4605" max="4605" width="11.42578125" style="2" customWidth="1"/>
    <col min="4606" max="4606" width="14.7109375" style="2" customWidth="1"/>
    <col min="4607" max="4613" width="11.42578125" style="2" customWidth="1"/>
    <col min="4614" max="4614" width="33.5703125" style="2" customWidth="1"/>
    <col min="4615" max="4848" width="11.42578125" style="2"/>
    <col min="4849" max="4849" width="15.7109375" style="2" customWidth="1"/>
    <col min="4850" max="4850" width="10.28515625" style="2" customWidth="1"/>
    <col min="4851" max="4851" width="16.42578125" style="2" customWidth="1"/>
    <col min="4852" max="4852" width="18.140625" style="2" customWidth="1"/>
    <col min="4853" max="4853" width="26.7109375" style="2" customWidth="1"/>
    <col min="4854" max="4855" width="11.42578125" style="2" customWidth="1"/>
    <col min="4856" max="4856" width="14.28515625" style="2" customWidth="1"/>
    <col min="4857" max="4857" width="25" style="2" customWidth="1"/>
    <col min="4858" max="4859" width="11.42578125" style="2" customWidth="1"/>
    <col min="4860" max="4860" width="19.7109375" style="2" customWidth="1"/>
    <col min="4861" max="4861" width="11.42578125" style="2" customWidth="1"/>
    <col min="4862" max="4862" width="14.7109375" style="2" customWidth="1"/>
    <col min="4863" max="4869" width="11.42578125" style="2" customWidth="1"/>
    <col min="4870" max="4870" width="33.5703125" style="2" customWidth="1"/>
    <col min="4871" max="5104" width="11.42578125" style="2"/>
    <col min="5105" max="5105" width="15.7109375" style="2" customWidth="1"/>
    <col min="5106" max="5106" width="10.28515625" style="2" customWidth="1"/>
    <col min="5107" max="5107" width="16.42578125" style="2" customWidth="1"/>
    <col min="5108" max="5108" width="18.140625" style="2" customWidth="1"/>
    <col min="5109" max="5109" width="26.7109375" style="2" customWidth="1"/>
    <col min="5110" max="5111" width="11.42578125" style="2" customWidth="1"/>
    <col min="5112" max="5112" width="14.28515625" style="2" customWidth="1"/>
    <col min="5113" max="5113" width="25" style="2" customWidth="1"/>
    <col min="5114" max="5115" width="11.42578125" style="2" customWidth="1"/>
    <col min="5116" max="5116" width="19.7109375" style="2" customWidth="1"/>
    <col min="5117" max="5117" width="11.42578125" style="2" customWidth="1"/>
    <col min="5118" max="5118" width="14.7109375" style="2" customWidth="1"/>
    <col min="5119" max="5125" width="11.42578125" style="2" customWidth="1"/>
    <col min="5126" max="5126" width="33.5703125" style="2" customWidth="1"/>
    <col min="5127" max="5360" width="11.42578125" style="2"/>
    <col min="5361" max="5361" width="15.7109375" style="2" customWidth="1"/>
    <col min="5362" max="5362" width="10.28515625" style="2" customWidth="1"/>
    <col min="5363" max="5363" width="16.42578125" style="2" customWidth="1"/>
    <col min="5364" max="5364" width="18.140625" style="2" customWidth="1"/>
    <col min="5365" max="5365" width="26.7109375" style="2" customWidth="1"/>
    <col min="5366" max="5367" width="11.42578125" style="2" customWidth="1"/>
    <col min="5368" max="5368" width="14.28515625" style="2" customWidth="1"/>
    <col min="5369" max="5369" width="25" style="2" customWidth="1"/>
    <col min="5370" max="5371" width="11.42578125" style="2" customWidth="1"/>
    <col min="5372" max="5372" width="19.7109375" style="2" customWidth="1"/>
    <col min="5373" max="5373" width="11.42578125" style="2" customWidth="1"/>
    <col min="5374" max="5374" width="14.7109375" style="2" customWidth="1"/>
    <col min="5375" max="5381" width="11.42578125" style="2" customWidth="1"/>
    <col min="5382" max="5382" width="33.5703125" style="2" customWidth="1"/>
    <col min="5383" max="5616" width="11.42578125" style="2"/>
    <col min="5617" max="5617" width="15.7109375" style="2" customWidth="1"/>
    <col min="5618" max="5618" width="10.28515625" style="2" customWidth="1"/>
    <col min="5619" max="5619" width="16.42578125" style="2" customWidth="1"/>
    <col min="5620" max="5620" width="18.140625" style="2" customWidth="1"/>
    <col min="5621" max="5621" width="26.7109375" style="2" customWidth="1"/>
    <col min="5622" max="5623" width="11.42578125" style="2" customWidth="1"/>
    <col min="5624" max="5624" width="14.28515625" style="2" customWidth="1"/>
    <col min="5625" max="5625" width="25" style="2" customWidth="1"/>
    <col min="5626" max="5627" width="11.42578125" style="2" customWidth="1"/>
    <col min="5628" max="5628" width="19.7109375" style="2" customWidth="1"/>
    <col min="5629" max="5629" width="11.42578125" style="2" customWidth="1"/>
    <col min="5630" max="5630" width="14.7109375" style="2" customWidth="1"/>
    <col min="5631" max="5637" width="11.42578125" style="2" customWidth="1"/>
    <col min="5638" max="5638" width="33.5703125" style="2" customWidth="1"/>
    <col min="5639" max="5872" width="11.42578125" style="2"/>
    <col min="5873" max="5873" width="15.7109375" style="2" customWidth="1"/>
    <col min="5874" max="5874" width="10.28515625" style="2" customWidth="1"/>
    <col min="5875" max="5875" width="16.42578125" style="2" customWidth="1"/>
    <col min="5876" max="5876" width="18.140625" style="2" customWidth="1"/>
    <col min="5877" max="5877" width="26.7109375" style="2" customWidth="1"/>
    <col min="5878" max="5879" width="11.42578125" style="2" customWidth="1"/>
    <col min="5880" max="5880" width="14.28515625" style="2" customWidth="1"/>
    <col min="5881" max="5881" width="25" style="2" customWidth="1"/>
    <col min="5882" max="5883" width="11.42578125" style="2" customWidth="1"/>
    <col min="5884" max="5884" width="19.7109375" style="2" customWidth="1"/>
    <col min="5885" max="5885" width="11.42578125" style="2" customWidth="1"/>
    <col min="5886" max="5886" width="14.7109375" style="2" customWidth="1"/>
    <col min="5887" max="5893" width="11.42578125" style="2" customWidth="1"/>
    <col min="5894" max="5894" width="33.5703125" style="2" customWidth="1"/>
    <col min="5895" max="6128" width="11.42578125" style="2"/>
    <col min="6129" max="6129" width="15.7109375" style="2" customWidth="1"/>
    <col min="6130" max="6130" width="10.28515625" style="2" customWidth="1"/>
    <col min="6131" max="6131" width="16.42578125" style="2" customWidth="1"/>
    <col min="6132" max="6132" width="18.140625" style="2" customWidth="1"/>
    <col min="6133" max="6133" width="26.7109375" style="2" customWidth="1"/>
    <col min="6134" max="6135" width="11.42578125" style="2" customWidth="1"/>
    <col min="6136" max="6136" width="14.28515625" style="2" customWidth="1"/>
    <col min="6137" max="6137" width="25" style="2" customWidth="1"/>
    <col min="6138" max="6139" width="11.42578125" style="2" customWidth="1"/>
    <col min="6140" max="6140" width="19.7109375" style="2" customWidth="1"/>
    <col min="6141" max="6141" width="11.42578125" style="2" customWidth="1"/>
    <col min="6142" max="6142" width="14.7109375" style="2" customWidth="1"/>
    <col min="6143" max="6149" width="11.42578125" style="2" customWidth="1"/>
    <col min="6150" max="6150" width="33.5703125" style="2" customWidth="1"/>
    <col min="6151" max="6384" width="11.42578125" style="2"/>
    <col min="6385" max="6385" width="15.7109375" style="2" customWidth="1"/>
    <col min="6386" max="6386" width="10.28515625" style="2" customWidth="1"/>
    <col min="6387" max="6387" width="16.42578125" style="2" customWidth="1"/>
    <col min="6388" max="6388" width="18.140625" style="2" customWidth="1"/>
    <col min="6389" max="6389" width="26.7109375" style="2" customWidth="1"/>
    <col min="6390" max="6391" width="11.42578125" style="2" customWidth="1"/>
    <col min="6392" max="6392" width="14.28515625" style="2" customWidth="1"/>
    <col min="6393" max="6393" width="25" style="2" customWidth="1"/>
    <col min="6394" max="6395" width="11.42578125" style="2" customWidth="1"/>
    <col min="6396" max="6396" width="19.7109375" style="2" customWidth="1"/>
    <col min="6397" max="6397" width="11.42578125" style="2" customWidth="1"/>
    <col min="6398" max="6398" width="14.7109375" style="2" customWidth="1"/>
    <col min="6399" max="6405" width="11.42578125" style="2" customWidth="1"/>
    <col min="6406" max="6406" width="33.5703125" style="2" customWidth="1"/>
    <col min="6407" max="6640" width="11.42578125" style="2"/>
    <col min="6641" max="6641" width="15.7109375" style="2" customWidth="1"/>
    <col min="6642" max="6642" width="10.28515625" style="2" customWidth="1"/>
    <col min="6643" max="6643" width="16.42578125" style="2" customWidth="1"/>
    <col min="6644" max="6644" width="18.140625" style="2" customWidth="1"/>
    <col min="6645" max="6645" width="26.7109375" style="2" customWidth="1"/>
    <col min="6646" max="6647" width="11.42578125" style="2" customWidth="1"/>
    <col min="6648" max="6648" width="14.28515625" style="2" customWidth="1"/>
    <col min="6649" max="6649" width="25" style="2" customWidth="1"/>
    <col min="6650" max="6651" width="11.42578125" style="2" customWidth="1"/>
    <col min="6652" max="6652" width="19.7109375" style="2" customWidth="1"/>
    <col min="6653" max="6653" width="11.42578125" style="2" customWidth="1"/>
    <col min="6654" max="6654" width="14.7109375" style="2" customWidth="1"/>
    <col min="6655" max="6661" width="11.42578125" style="2" customWidth="1"/>
    <col min="6662" max="6662" width="33.5703125" style="2" customWidth="1"/>
    <col min="6663" max="6896" width="11.42578125" style="2"/>
    <col min="6897" max="6897" width="15.7109375" style="2" customWidth="1"/>
    <col min="6898" max="6898" width="10.28515625" style="2" customWidth="1"/>
    <col min="6899" max="6899" width="16.42578125" style="2" customWidth="1"/>
    <col min="6900" max="6900" width="18.140625" style="2" customWidth="1"/>
    <col min="6901" max="6901" width="26.7109375" style="2" customWidth="1"/>
    <col min="6902" max="6903" width="11.42578125" style="2" customWidth="1"/>
    <col min="6904" max="6904" width="14.28515625" style="2" customWidth="1"/>
    <col min="6905" max="6905" width="25" style="2" customWidth="1"/>
    <col min="6906" max="6907" width="11.42578125" style="2" customWidth="1"/>
    <col min="6908" max="6908" width="19.7109375" style="2" customWidth="1"/>
    <col min="6909" max="6909" width="11.42578125" style="2" customWidth="1"/>
    <col min="6910" max="6910" width="14.7109375" style="2" customWidth="1"/>
    <col min="6911" max="6917" width="11.42578125" style="2" customWidth="1"/>
    <col min="6918" max="6918" width="33.5703125" style="2" customWidth="1"/>
    <col min="6919" max="7152" width="11.42578125" style="2"/>
    <col min="7153" max="7153" width="15.7109375" style="2" customWidth="1"/>
    <col min="7154" max="7154" width="10.28515625" style="2" customWidth="1"/>
    <col min="7155" max="7155" width="16.42578125" style="2" customWidth="1"/>
    <col min="7156" max="7156" width="18.140625" style="2" customWidth="1"/>
    <col min="7157" max="7157" width="26.7109375" style="2" customWidth="1"/>
    <col min="7158" max="7159" width="11.42578125" style="2" customWidth="1"/>
    <col min="7160" max="7160" width="14.28515625" style="2" customWidth="1"/>
    <col min="7161" max="7161" width="25" style="2" customWidth="1"/>
    <col min="7162" max="7163" width="11.42578125" style="2" customWidth="1"/>
    <col min="7164" max="7164" width="19.7109375" style="2" customWidth="1"/>
    <col min="7165" max="7165" width="11.42578125" style="2" customWidth="1"/>
    <col min="7166" max="7166" width="14.7109375" style="2" customWidth="1"/>
    <col min="7167" max="7173" width="11.42578125" style="2" customWidth="1"/>
    <col min="7174" max="7174" width="33.5703125" style="2" customWidth="1"/>
    <col min="7175" max="7408" width="11.42578125" style="2"/>
    <col min="7409" max="7409" width="15.7109375" style="2" customWidth="1"/>
    <col min="7410" max="7410" width="10.28515625" style="2" customWidth="1"/>
    <col min="7411" max="7411" width="16.42578125" style="2" customWidth="1"/>
    <col min="7412" max="7412" width="18.140625" style="2" customWidth="1"/>
    <col min="7413" max="7413" width="26.7109375" style="2" customWidth="1"/>
    <col min="7414" max="7415" width="11.42578125" style="2" customWidth="1"/>
    <col min="7416" max="7416" width="14.28515625" style="2" customWidth="1"/>
    <col min="7417" max="7417" width="25" style="2" customWidth="1"/>
    <col min="7418" max="7419" width="11.42578125" style="2" customWidth="1"/>
    <col min="7420" max="7420" width="19.7109375" style="2" customWidth="1"/>
    <col min="7421" max="7421" width="11.42578125" style="2" customWidth="1"/>
    <col min="7422" max="7422" width="14.7109375" style="2" customWidth="1"/>
    <col min="7423" max="7429" width="11.42578125" style="2" customWidth="1"/>
    <col min="7430" max="7430" width="33.5703125" style="2" customWidth="1"/>
    <col min="7431" max="7664" width="11.42578125" style="2"/>
    <col min="7665" max="7665" width="15.7109375" style="2" customWidth="1"/>
    <col min="7666" max="7666" width="10.28515625" style="2" customWidth="1"/>
    <col min="7667" max="7667" width="16.42578125" style="2" customWidth="1"/>
    <col min="7668" max="7668" width="18.140625" style="2" customWidth="1"/>
    <col min="7669" max="7669" width="26.7109375" style="2" customWidth="1"/>
    <col min="7670" max="7671" width="11.42578125" style="2" customWidth="1"/>
    <col min="7672" max="7672" width="14.28515625" style="2" customWidth="1"/>
    <col min="7673" max="7673" width="25" style="2" customWidth="1"/>
    <col min="7674" max="7675" width="11.42578125" style="2" customWidth="1"/>
    <col min="7676" max="7676" width="19.7109375" style="2" customWidth="1"/>
    <col min="7677" max="7677" width="11.42578125" style="2" customWidth="1"/>
    <col min="7678" max="7678" width="14.7109375" style="2" customWidth="1"/>
    <col min="7679" max="7685" width="11.42578125" style="2" customWidth="1"/>
    <col min="7686" max="7686" width="33.5703125" style="2" customWidth="1"/>
    <col min="7687" max="7920" width="11.42578125" style="2"/>
    <col min="7921" max="7921" width="15.7109375" style="2" customWidth="1"/>
    <col min="7922" max="7922" width="10.28515625" style="2" customWidth="1"/>
    <col min="7923" max="7923" width="16.42578125" style="2" customWidth="1"/>
    <col min="7924" max="7924" width="18.140625" style="2" customWidth="1"/>
    <col min="7925" max="7925" width="26.7109375" style="2" customWidth="1"/>
    <col min="7926" max="7927" width="11.42578125" style="2" customWidth="1"/>
    <col min="7928" max="7928" width="14.28515625" style="2" customWidth="1"/>
    <col min="7929" max="7929" width="25" style="2" customWidth="1"/>
    <col min="7930" max="7931" width="11.42578125" style="2" customWidth="1"/>
    <col min="7932" max="7932" width="19.7109375" style="2" customWidth="1"/>
    <col min="7933" max="7933" width="11.42578125" style="2" customWidth="1"/>
    <col min="7934" max="7934" width="14.7109375" style="2" customWidth="1"/>
    <col min="7935" max="7941" width="11.42578125" style="2" customWidth="1"/>
    <col min="7942" max="7942" width="33.5703125" style="2" customWidth="1"/>
    <col min="7943" max="8176" width="11.42578125" style="2"/>
    <col min="8177" max="8177" width="15.7109375" style="2" customWidth="1"/>
    <col min="8178" max="8178" width="10.28515625" style="2" customWidth="1"/>
    <col min="8179" max="8179" width="16.42578125" style="2" customWidth="1"/>
    <col min="8180" max="8180" width="18.140625" style="2" customWidth="1"/>
    <col min="8181" max="8181" width="26.7109375" style="2" customWidth="1"/>
    <col min="8182" max="8183" width="11.42578125" style="2" customWidth="1"/>
    <col min="8184" max="8184" width="14.28515625" style="2" customWidth="1"/>
    <col min="8185" max="8185" width="25" style="2" customWidth="1"/>
    <col min="8186" max="8187" width="11.42578125" style="2" customWidth="1"/>
    <col min="8188" max="8188" width="19.7109375" style="2" customWidth="1"/>
    <col min="8189" max="8189" width="11.42578125" style="2" customWidth="1"/>
    <col min="8190" max="8190" width="14.7109375" style="2" customWidth="1"/>
    <col min="8191" max="8197" width="11.42578125" style="2" customWidth="1"/>
    <col min="8198" max="8198" width="33.5703125" style="2" customWidth="1"/>
    <col min="8199" max="8432" width="11.42578125" style="2"/>
    <col min="8433" max="8433" width="15.7109375" style="2" customWidth="1"/>
    <col min="8434" max="8434" width="10.28515625" style="2" customWidth="1"/>
    <col min="8435" max="8435" width="16.42578125" style="2" customWidth="1"/>
    <col min="8436" max="8436" width="18.140625" style="2" customWidth="1"/>
    <col min="8437" max="8437" width="26.7109375" style="2" customWidth="1"/>
    <col min="8438" max="8439" width="11.42578125" style="2" customWidth="1"/>
    <col min="8440" max="8440" width="14.28515625" style="2" customWidth="1"/>
    <col min="8441" max="8441" width="25" style="2" customWidth="1"/>
    <col min="8442" max="8443" width="11.42578125" style="2" customWidth="1"/>
    <col min="8444" max="8444" width="19.7109375" style="2" customWidth="1"/>
    <col min="8445" max="8445" width="11.42578125" style="2" customWidth="1"/>
    <col min="8446" max="8446" width="14.7109375" style="2" customWidth="1"/>
    <col min="8447" max="8453" width="11.42578125" style="2" customWidth="1"/>
    <col min="8454" max="8454" width="33.5703125" style="2" customWidth="1"/>
    <col min="8455" max="8688" width="11.42578125" style="2"/>
    <col min="8689" max="8689" width="15.7109375" style="2" customWidth="1"/>
    <col min="8690" max="8690" width="10.28515625" style="2" customWidth="1"/>
    <col min="8691" max="8691" width="16.42578125" style="2" customWidth="1"/>
    <col min="8692" max="8692" width="18.140625" style="2" customWidth="1"/>
    <col min="8693" max="8693" width="26.7109375" style="2" customWidth="1"/>
    <col min="8694" max="8695" width="11.42578125" style="2" customWidth="1"/>
    <col min="8696" max="8696" width="14.28515625" style="2" customWidth="1"/>
    <col min="8697" max="8697" width="25" style="2" customWidth="1"/>
    <col min="8698" max="8699" width="11.42578125" style="2" customWidth="1"/>
    <col min="8700" max="8700" width="19.7109375" style="2" customWidth="1"/>
    <col min="8701" max="8701" width="11.42578125" style="2" customWidth="1"/>
    <col min="8702" max="8702" width="14.7109375" style="2" customWidth="1"/>
    <col min="8703" max="8709" width="11.42578125" style="2" customWidth="1"/>
    <col min="8710" max="8710" width="33.5703125" style="2" customWidth="1"/>
    <col min="8711" max="8944" width="11.42578125" style="2"/>
    <col min="8945" max="8945" width="15.7109375" style="2" customWidth="1"/>
    <col min="8946" max="8946" width="10.28515625" style="2" customWidth="1"/>
    <col min="8947" max="8947" width="16.42578125" style="2" customWidth="1"/>
    <col min="8948" max="8948" width="18.140625" style="2" customWidth="1"/>
    <col min="8949" max="8949" width="26.7109375" style="2" customWidth="1"/>
    <col min="8950" max="8951" width="11.42578125" style="2" customWidth="1"/>
    <col min="8952" max="8952" width="14.28515625" style="2" customWidth="1"/>
    <col min="8953" max="8953" width="25" style="2" customWidth="1"/>
    <col min="8954" max="8955" width="11.42578125" style="2" customWidth="1"/>
    <col min="8956" max="8956" width="19.7109375" style="2" customWidth="1"/>
    <col min="8957" max="8957" width="11.42578125" style="2" customWidth="1"/>
    <col min="8958" max="8958" width="14.7109375" style="2" customWidth="1"/>
    <col min="8959" max="8965" width="11.42578125" style="2" customWidth="1"/>
    <col min="8966" max="8966" width="33.5703125" style="2" customWidth="1"/>
    <col min="8967" max="9200" width="11.42578125" style="2"/>
    <col min="9201" max="9201" width="15.7109375" style="2" customWidth="1"/>
    <col min="9202" max="9202" width="10.28515625" style="2" customWidth="1"/>
    <col min="9203" max="9203" width="16.42578125" style="2" customWidth="1"/>
    <col min="9204" max="9204" width="18.140625" style="2" customWidth="1"/>
    <col min="9205" max="9205" width="26.7109375" style="2" customWidth="1"/>
    <col min="9206" max="9207" width="11.42578125" style="2" customWidth="1"/>
    <col min="9208" max="9208" width="14.28515625" style="2" customWidth="1"/>
    <col min="9209" max="9209" width="25" style="2" customWidth="1"/>
    <col min="9210" max="9211" width="11.42578125" style="2" customWidth="1"/>
    <col min="9212" max="9212" width="19.7109375" style="2" customWidth="1"/>
    <col min="9213" max="9213" width="11.42578125" style="2" customWidth="1"/>
    <col min="9214" max="9214" width="14.7109375" style="2" customWidth="1"/>
    <col min="9215" max="9221" width="11.42578125" style="2" customWidth="1"/>
    <col min="9222" max="9222" width="33.5703125" style="2" customWidth="1"/>
    <col min="9223" max="9456" width="11.42578125" style="2"/>
    <col min="9457" max="9457" width="15.7109375" style="2" customWidth="1"/>
    <col min="9458" max="9458" width="10.28515625" style="2" customWidth="1"/>
    <col min="9459" max="9459" width="16.42578125" style="2" customWidth="1"/>
    <col min="9460" max="9460" width="18.140625" style="2" customWidth="1"/>
    <col min="9461" max="9461" width="26.7109375" style="2" customWidth="1"/>
    <col min="9462" max="9463" width="11.42578125" style="2" customWidth="1"/>
    <col min="9464" max="9464" width="14.28515625" style="2" customWidth="1"/>
    <col min="9465" max="9465" width="25" style="2" customWidth="1"/>
    <col min="9466" max="9467" width="11.42578125" style="2" customWidth="1"/>
    <col min="9468" max="9468" width="19.7109375" style="2" customWidth="1"/>
    <col min="9469" max="9469" width="11.42578125" style="2" customWidth="1"/>
    <col min="9470" max="9470" width="14.7109375" style="2" customWidth="1"/>
    <col min="9471" max="9477" width="11.42578125" style="2" customWidth="1"/>
    <col min="9478" max="9478" width="33.5703125" style="2" customWidth="1"/>
    <col min="9479" max="9712" width="11.42578125" style="2"/>
    <col min="9713" max="9713" width="15.7109375" style="2" customWidth="1"/>
    <col min="9714" max="9714" width="10.28515625" style="2" customWidth="1"/>
    <col min="9715" max="9715" width="16.42578125" style="2" customWidth="1"/>
    <col min="9716" max="9716" width="18.140625" style="2" customWidth="1"/>
    <col min="9717" max="9717" width="26.7109375" style="2" customWidth="1"/>
    <col min="9718" max="9719" width="11.42578125" style="2" customWidth="1"/>
    <col min="9720" max="9720" width="14.28515625" style="2" customWidth="1"/>
    <col min="9721" max="9721" width="25" style="2" customWidth="1"/>
    <col min="9722" max="9723" width="11.42578125" style="2" customWidth="1"/>
    <col min="9724" max="9724" width="19.7109375" style="2" customWidth="1"/>
    <col min="9725" max="9725" width="11.42578125" style="2" customWidth="1"/>
    <col min="9726" max="9726" width="14.7109375" style="2" customWidth="1"/>
    <col min="9727" max="9733" width="11.42578125" style="2" customWidth="1"/>
    <col min="9734" max="9734" width="33.5703125" style="2" customWidth="1"/>
    <col min="9735" max="9968" width="11.42578125" style="2"/>
    <col min="9969" max="9969" width="15.7109375" style="2" customWidth="1"/>
    <col min="9970" max="9970" width="10.28515625" style="2" customWidth="1"/>
    <col min="9971" max="9971" width="16.42578125" style="2" customWidth="1"/>
    <col min="9972" max="9972" width="18.140625" style="2" customWidth="1"/>
    <col min="9973" max="9973" width="26.7109375" style="2" customWidth="1"/>
    <col min="9974" max="9975" width="11.42578125" style="2" customWidth="1"/>
    <col min="9976" max="9976" width="14.28515625" style="2" customWidth="1"/>
    <col min="9977" max="9977" width="25" style="2" customWidth="1"/>
    <col min="9978" max="9979" width="11.42578125" style="2" customWidth="1"/>
    <col min="9980" max="9980" width="19.7109375" style="2" customWidth="1"/>
    <col min="9981" max="9981" width="11.42578125" style="2" customWidth="1"/>
    <col min="9982" max="9982" width="14.7109375" style="2" customWidth="1"/>
    <col min="9983" max="9989" width="11.42578125" style="2" customWidth="1"/>
    <col min="9990" max="9990" width="33.5703125" style="2" customWidth="1"/>
    <col min="9991" max="10224" width="11.42578125" style="2"/>
    <col min="10225" max="10225" width="15.7109375" style="2" customWidth="1"/>
    <col min="10226" max="10226" width="10.28515625" style="2" customWidth="1"/>
    <col min="10227" max="10227" width="16.42578125" style="2" customWidth="1"/>
    <col min="10228" max="10228" width="18.140625" style="2" customWidth="1"/>
    <col min="10229" max="10229" width="26.7109375" style="2" customWidth="1"/>
    <col min="10230" max="10231" width="11.42578125" style="2" customWidth="1"/>
    <col min="10232" max="10232" width="14.28515625" style="2" customWidth="1"/>
    <col min="10233" max="10233" width="25" style="2" customWidth="1"/>
    <col min="10234" max="10235" width="11.42578125" style="2" customWidth="1"/>
    <col min="10236" max="10236" width="19.7109375" style="2" customWidth="1"/>
    <col min="10237" max="10237" width="11.42578125" style="2" customWidth="1"/>
    <col min="10238" max="10238" width="14.7109375" style="2" customWidth="1"/>
    <col min="10239" max="10245" width="11.42578125" style="2" customWidth="1"/>
    <col min="10246" max="10246" width="33.5703125" style="2" customWidth="1"/>
    <col min="10247" max="10480" width="11.42578125" style="2"/>
    <col min="10481" max="10481" width="15.7109375" style="2" customWidth="1"/>
    <col min="10482" max="10482" width="10.28515625" style="2" customWidth="1"/>
    <col min="10483" max="10483" width="16.42578125" style="2" customWidth="1"/>
    <col min="10484" max="10484" width="18.140625" style="2" customWidth="1"/>
    <col min="10485" max="10485" width="26.7109375" style="2" customWidth="1"/>
    <col min="10486" max="10487" width="11.42578125" style="2" customWidth="1"/>
    <col min="10488" max="10488" width="14.28515625" style="2" customWidth="1"/>
    <col min="10489" max="10489" width="25" style="2" customWidth="1"/>
    <col min="10490" max="10491" width="11.42578125" style="2" customWidth="1"/>
    <col min="10492" max="10492" width="19.7109375" style="2" customWidth="1"/>
    <col min="10493" max="10493" width="11.42578125" style="2" customWidth="1"/>
    <col min="10494" max="10494" width="14.7109375" style="2" customWidth="1"/>
    <col min="10495" max="10501" width="11.42578125" style="2" customWidth="1"/>
    <col min="10502" max="10502" width="33.5703125" style="2" customWidth="1"/>
    <col min="10503" max="10736" width="11.42578125" style="2"/>
    <col min="10737" max="10737" width="15.7109375" style="2" customWidth="1"/>
    <col min="10738" max="10738" width="10.28515625" style="2" customWidth="1"/>
    <col min="10739" max="10739" width="16.42578125" style="2" customWidth="1"/>
    <col min="10740" max="10740" width="18.140625" style="2" customWidth="1"/>
    <col min="10741" max="10741" width="26.7109375" style="2" customWidth="1"/>
    <col min="10742" max="10743" width="11.42578125" style="2" customWidth="1"/>
    <col min="10744" max="10744" width="14.28515625" style="2" customWidth="1"/>
    <col min="10745" max="10745" width="25" style="2" customWidth="1"/>
    <col min="10746" max="10747" width="11.42578125" style="2" customWidth="1"/>
    <col min="10748" max="10748" width="19.7109375" style="2" customWidth="1"/>
    <col min="10749" max="10749" width="11.42578125" style="2" customWidth="1"/>
    <col min="10750" max="10750" width="14.7109375" style="2" customWidth="1"/>
    <col min="10751" max="10757" width="11.42578125" style="2" customWidth="1"/>
    <col min="10758" max="10758" width="33.5703125" style="2" customWidth="1"/>
    <col min="10759" max="10992" width="11.42578125" style="2"/>
    <col min="10993" max="10993" width="15.7109375" style="2" customWidth="1"/>
    <col min="10994" max="10994" width="10.28515625" style="2" customWidth="1"/>
    <col min="10995" max="10995" width="16.42578125" style="2" customWidth="1"/>
    <col min="10996" max="10996" width="18.140625" style="2" customWidth="1"/>
    <col min="10997" max="10997" width="26.7109375" style="2" customWidth="1"/>
    <col min="10998" max="10999" width="11.42578125" style="2" customWidth="1"/>
    <col min="11000" max="11000" width="14.28515625" style="2" customWidth="1"/>
    <col min="11001" max="11001" width="25" style="2" customWidth="1"/>
    <col min="11002" max="11003" width="11.42578125" style="2" customWidth="1"/>
    <col min="11004" max="11004" width="19.7109375" style="2" customWidth="1"/>
    <col min="11005" max="11005" width="11.42578125" style="2" customWidth="1"/>
    <col min="11006" max="11006" width="14.7109375" style="2" customWidth="1"/>
    <col min="11007" max="11013" width="11.42578125" style="2" customWidth="1"/>
    <col min="11014" max="11014" width="33.5703125" style="2" customWidth="1"/>
    <col min="11015" max="11248" width="11.42578125" style="2"/>
    <col min="11249" max="11249" width="15.7109375" style="2" customWidth="1"/>
    <col min="11250" max="11250" width="10.28515625" style="2" customWidth="1"/>
    <col min="11251" max="11251" width="16.42578125" style="2" customWidth="1"/>
    <col min="11252" max="11252" width="18.140625" style="2" customWidth="1"/>
    <col min="11253" max="11253" width="26.7109375" style="2" customWidth="1"/>
    <col min="11254" max="11255" width="11.42578125" style="2" customWidth="1"/>
    <col min="11256" max="11256" width="14.28515625" style="2" customWidth="1"/>
    <col min="11257" max="11257" width="25" style="2" customWidth="1"/>
    <col min="11258" max="11259" width="11.42578125" style="2" customWidth="1"/>
    <col min="11260" max="11260" width="19.7109375" style="2" customWidth="1"/>
    <col min="11261" max="11261" width="11.42578125" style="2" customWidth="1"/>
    <col min="11262" max="11262" width="14.7109375" style="2" customWidth="1"/>
    <col min="11263" max="11269" width="11.42578125" style="2" customWidth="1"/>
    <col min="11270" max="11270" width="33.5703125" style="2" customWidth="1"/>
    <col min="11271" max="11504" width="11.42578125" style="2"/>
    <col min="11505" max="11505" width="15.7109375" style="2" customWidth="1"/>
    <col min="11506" max="11506" width="10.28515625" style="2" customWidth="1"/>
    <col min="11507" max="11507" width="16.42578125" style="2" customWidth="1"/>
    <col min="11508" max="11508" width="18.140625" style="2" customWidth="1"/>
    <col min="11509" max="11509" width="26.7109375" style="2" customWidth="1"/>
    <col min="11510" max="11511" width="11.42578125" style="2" customWidth="1"/>
    <col min="11512" max="11512" width="14.28515625" style="2" customWidth="1"/>
    <col min="11513" max="11513" width="25" style="2" customWidth="1"/>
    <col min="11514" max="11515" width="11.42578125" style="2" customWidth="1"/>
    <col min="11516" max="11516" width="19.7109375" style="2" customWidth="1"/>
    <col min="11517" max="11517" width="11.42578125" style="2" customWidth="1"/>
    <col min="11518" max="11518" width="14.7109375" style="2" customWidth="1"/>
    <col min="11519" max="11525" width="11.42578125" style="2" customWidth="1"/>
    <col min="11526" max="11526" width="33.5703125" style="2" customWidth="1"/>
    <col min="11527" max="11760" width="11.42578125" style="2"/>
    <col min="11761" max="11761" width="15.7109375" style="2" customWidth="1"/>
    <col min="11762" max="11762" width="10.28515625" style="2" customWidth="1"/>
    <col min="11763" max="11763" width="16.42578125" style="2" customWidth="1"/>
    <col min="11764" max="11764" width="18.140625" style="2" customWidth="1"/>
    <col min="11765" max="11765" width="26.7109375" style="2" customWidth="1"/>
    <col min="11766" max="11767" width="11.42578125" style="2" customWidth="1"/>
    <col min="11768" max="11768" width="14.28515625" style="2" customWidth="1"/>
    <col min="11769" max="11769" width="25" style="2" customWidth="1"/>
    <col min="11770" max="11771" width="11.42578125" style="2" customWidth="1"/>
    <col min="11772" max="11772" width="19.7109375" style="2" customWidth="1"/>
    <col min="11773" max="11773" width="11.42578125" style="2" customWidth="1"/>
    <col min="11774" max="11774" width="14.7109375" style="2" customWidth="1"/>
    <col min="11775" max="11781" width="11.42578125" style="2" customWidth="1"/>
    <col min="11782" max="11782" width="33.5703125" style="2" customWidth="1"/>
    <col min="11783" max="12016" width="11.42578125" style="2"/>
    <col min="12017" max="12017" width="15.7109375" style="2" customWidth="1"/>
    <col min="12018" max="12018" width="10.28515625" style="2" customWidth="1"/>
    <col min="12019" max="12019" width="16.42578125" style="2" customWidth="1"/>
    <col min="12020" max="12020" width="18.140625" style="2" customWidth="1"/>
    <col min="12021" max="12021" width="26.7109375" style="2" customWidth="1"/>
    <col min="12022" max="12023" width="11.42578125" style="2" customWidth="1"/>
    <col min="12024" max="12024" width="14.28515625" style="2" customWidth="1"/>
    <col min="12025" max="12025" width="25" style="2" customWidth="1"/>
    <col min="12026" max="12027" width="11.42578125" style="2" customWidth="1"/>
    <col min="12028" max="12028" width="19.7109375" style="2" customWidth="1"/>
    <col min="12029" max="12029" width="11.42578125" style="2" customWidth="1"/>
    <col min="12030" max="12030" width="14.7109375" style="2" customWidth="1"/>
    <col min="12031" max="12037" width="11.42578125" style="2" customWidth="1"/>
    <col min="12038" max="12038" width="33.5703125" style="2" customWidth="1"/>
    <col min="12039" max="12272" width="11.42578125" style="2"/>
    <col min="12273" max="12273" width="15.7109375" style="2" customWidth="1"/>
    <col min="12274" max="12274" width="10.28515625" style="2" customWidth="1"/>
    <col min="12275" max="12275" width="16.42578125" style="2" customWidth="1"/>
    <col min="12276" max="12276" width="18.140625" style="2" customWidth="1"/>
    <col min="12277" max="12277" width="26.7109375" style="2" customWidth="1"/>
    <col min="12278" max="12279" width="11.42578125" style="2" customWidth="1"/>
    <col min="12280" max="12280" width="14.28515625" style="2" customWidth="1"/>
    <col min="12281" max="12281" width="25" style="2" customWidth="1"/>
    <col min="12282" max="12283" width="11.42578125" style="2" customWidth="1"/>
    <col min="12284" max="12284" width="19.7109375" style="2" customWidth="1"/>
    <col min="12285" max="12285" width="11.42578125" style="2" customWidth="1"/>
    <col min="12286" max="12286" width="14.7109375" style="2" customWidth="1"/>
    <col min="12287" max="12293" width="11.42578125" style="2" customWidth="1"/>
    <col min="12294" max="12294" width="33.5703125" style="2" customWidth="1"/>
    <col min="12295" max="12528" width="11.42578125" style="2"/>
    <col min="12529" max="12529" width="15.7109375" style="2" customWidth="1"/>
    <col min="12530" max="12530" width="10.28515625" style="2" customWidth="1"/>
    <col min="12531" max="12531" width="16.42578125" style="2" customWidth="1"/>
    <col min="12532" max="12532" width="18.140625" style="2" customWidth="1"/>
    <col min="12533" max="12533" width="26.7109375" style="2" customWidth="1"/>
    <col min="12534" max="12535" width="11.42578125" style="2" customWidth="1"/>
    <col min="12536" max="12536" width="14.28515625" style="2" customWidth="1"/>
    <col min="12537" max="12537" width="25" style="2" customWidth="1"/>
    <col min="12538" max="12539" width="11.42578125" style="2" customWidth="1"/>
    <col min="12540" max="12540" width="19.7109375" style="2" customWidth="1"/>
    <col min="12541" max="12541" width="11.42578125" style="2" customWidth="1"/>
    <col min="12542" max="12542" width="14.7109375" style="2" customWidth="1"/>
    <col min="12543" max="12549" width="11.42578125" style="2" customWidth="1"/>
    <col min="12550" max="12550" width="33.5703125" style="2" customWidth="1"/>
    <col min="12551" max="12784" width="11.42578125" style="2"/>
    <col min="12785" max="12785" width="15.7109375" style="2" customWidth="1"/>
    <col min="12786" max="12786" width="10.28515625" style="2" customWidth="1"/>
    <col min="12787" max="12787" width="16.42578125" style="2" customWidth="1"/>
    <col min="12788" max="12788" width="18.140625" style="2" customWidth="1"/>
    <col min="12789" max="12789" width="26.7109375" style="2" customWidth="1"/>
    <col min="12790" max="12791" width="11.42578125" style="2" customWidth="1"/>
    <col min="12792" max="12792" width="14.28515625" style="2" customWidth="1"/>
    <col min="12793" max="12793" width="25" style="2" customWidth="1"/>
    <col min="12794" max="12795" width="11.42578125" style="2" customWidth="1"/>
    <col min="12796" max="12796" width="19.7109375" style="2" customWidth="1"/>
    <col min="12797" max="12797" width="11.42578125" style="2" customWidth="1"/>
    <col min="12798" max="12798" width="14.7109375" style="2" customWidth="1"/>
    <col min="12799" max="12805" width="11.42578125" style="2" customWidth="1"/>
    <col min="12806" max="12806" width="33.5703125" style="2" customWidth="1"/>
    <col min="12807" max="13040" width="11.42578125" style="2"/>
    <col min="13041" max="13041" width="15.7109375" style="2" customWidth="1"/>
    <col min="13042" max="13042" width="10.28515625" style="2" customWidth="1"/>
    <col min="13043" max="13043" width="16.42578125" style="2" customWidth="1"/>
    <col min="13044" max="13044" width="18.140625" style="2" customWidth="1"/>
    <col min="13045" max="13045" width="26.7109375" style="2" customWidth="1"/>
    <col min="13046" max="13047" width="11.42578125" style="2" customWidth="1"/>
    <col min="13048" max="13048" width="14.28515625" style="2" customWidth="1"/>
    <col min="13049" max="13049" width="25" style="2" customWidth="1"/>
    <col min="13050" max="13051" width="11.42578125" style="2" customWidth="1"/>
    <col min="13052" max="13052" width="19.7109375" style="2" customWidth="1"/>
    <col min="13053" max="13053" width="11.42578125" style="2" customWidth="1"/>
    <col min="13054" max="13054" width="14.7109375" style="2" customWidth="1"/>
    <col min="13055" max="13061" width="11.42578125" style="2" customWidth="1"/>
    <col min="13062" max="13062" width="33.5703125" style="2" customWidth="1"/>
    <col min="13063" max="13296" width="11.42578125" style="2"/>
    <col min="13297" max="13297" width="15.7109375" style="2" customWidth="1"/>
    <col min="13298" max="13298" width="10.28515625" style="2" customWidth="1"/>
    <col min="13299" max="13299" width="16.42578125" style="2" customWidth="1"/>
    <col min="13300" max="13300" width="18.140625" style="2" customWidth="1"/>
    <col min="13301" max="13301" width="26.7109375" style="2" customWidth="1"/>
    <col min="13302" max="13303" width="11.42578125" style="2" customWidth="1"/>
    <col min="13304" max="13304" width="14.28515625" style="2" customWidth="1"/>
    <col min="13305" max="13305" width="25" style="2" customWidth="1"/>
    <col min="13306" max="13307" width="11.42578125" style="2" customWidth="1"/>
    <col min="13308" max="13308" width="19.7109375" style="2" customWidth="1"/>
    <col min="13309" max="13309" width="11.42578125" style="2" customWidth="1"/>
    <col min="13310" max="13310" width="14.7109375" style="2" customWidth="1"/>
    <col min="13311" max="13317" width="11.42578125" style="2" customWidth="1"/>
    <col min="13318" max="13318" width="33.5703125" style="2" customWidth="1"/>
    <col min="13319" max="13552" width="11.42578125" style="2"/>
    <col min="13553" max="13553" width="15.7109375" style="2" customWidth="1"/>
    <col min="13554" max="13554" width="10.28515625" style="2" customWidth="1"/>
    <col min="13555" max="13555" width="16.42578125" style="2" customWidth="1"/>
    <col min="13556" max="13556" width="18.140625" style="2" customWidth="1"/>
    <col min="13557" max="13557" width="26.7109375" style="2" customWidth="1"/>
    <col min="13558" max="13559" width="11.42578125" style="2" customWidth="1"/>
    <col min="13560" max="13560" width="14.28515625" style="2" customWidth="1"/>
    <col min="13561" max="13561" width="25" style="2" customWidth="1"/>
    <col min="13562" max="13563" width="11.42578125" style="2" customWidth="1"/>
    <col min="13564" max="13564" width="19.7109375" style="2" customWidth="1"/>
    <col min="13565" max="13565" width="11.42578125" style="2" customWidth="1"/>
    <col min="13566" max="13566" width="14.7109375" style="2" customWidth="1"/>
    <col min="13567" max="13573" width="11.42578125" style="2" customWidth="1"/>
    <col min="13574" max="13574" width="33.5703125" style="2" customWidth="1"/>
    <col min="13575" max="13808" width="11.42578125" style="2"/>
    <col min="13809" max="13809" width="15.7109375" style="2" customWidth="1"/>
    <col min="13810" max="13810" width="10.28515625" style="2" customWidth="1"/>
    <col min="13811" max="13811" width="16.42578125" style="2" customWidth="1"/>
    <col min="13812" max="13812" width="18.140625" style="2" customWidth="1"/>
    <col min="13813" max="13813" width="26.7109375" style="2" customWidth="1"/>
    <col min="13814" max="13815" width="11.42578125" style="2" customWidth="1"/>
    <col min="13816" max="13816" width="14.28515625" style="2" customWidth="1"/>
    <col min="13817" max="13817" width="25" style="2" customWidth="1"/>
    <col min="13818" max="13819" width="11.42578125" style="2" customWidth="1"/>
    <col min="13820" max="13820" width="19.7109375" style="2" customWidth="1"/>
    <col min="13821" max="13821" width="11.42578125" style="2" customWidth="1"/>
    <col min="13822" max="13822" width="14.7109375" style="2" customWidth="1"/>
    <col min="13823" max="13829" width="11.42578125" style="2" customWidth="1"/>
    <col min="13830" max="13830" width="33.5703125" style="2" customWidth="1"/>
    <col min="13831" max="14064" width="11.42578125" style="2"/>
    <col min="14065" max="14065" width="15.7109375" style="2" customWidth="1"/>
    <col min="14066" max="14066" width="10.28515625" style="2" customWidth="1"/>
    <col min="14067" max="14067" width="16.42578125" style="2" customWidth="1"/>
    <col min="14068" max="14068" width="18.140625" style="2" customWidth="1"/>
    <col min="14069" max="14069" width="26.7109375" style="2" customWidth="1"/>
    <col min="14070" max="14071" width="11.42578125" style="2" customWidth="1"/>
    <col min="14072" max="14072" width="14.28515625" style="2" customWidth="1"/>
    <col min="14073" max="14073" width="25" style="2" customWidth="1"/>
    <col min="14074" max="14075" width="11.42578125" style="2" customWidth="1"/>
    <col min="14076" max="14076" width="19.7109375" style="2" customWidth="1"/>
    <col min="14077" max="14077" width="11.42578125" style="2" customWidth="1"/>
    <col min="14078" max="14078" width="14.7109375" style="2" customWidth="1"/>
    <col min="14079" max="14085" width="11.42578125" style="2" customWidth="1"/>
    <col min="14086" max="14086" width="33.5703125" style="2" customWidth="1"/>
    <col min="14087" max="14320" width="11.42578125" style="2"/>
    <col min="14321" max="14321" width="15.7109375" style="2" customWidth="1"/>
    <col min="14322" max="14322" width="10.28515625" style="2" customWidth="1"/>
    <col min="14323" max="14323" width="16.42578125" style="2" customWidth="1"/>
    <col min="14324" max="14324" width="18.140625" style="2" customWidth="1"/>
    <col min="14325" max="14325" width="26.7109375" style="2" customWidth="1"/>
    <col min="14326" max="14327" width="11.42578125" style="2" customWidth="1"/>
    <col min="14328" max="14328" width="14.28515625" style="2" customWidth="1"/>
    <col min="14329" max="14329" width="25" style="2" customWidth="1"/>
    <col min="14330" max="14331" width="11.42578125" style="2" customWidth="1"/>
    <col min="14332" max="14332" width="19.7109375" style="2" customWidth="1"/>
    <col min="14333" max="14333" width="11.42578125" style="2" customWidth="1"/>
    <col min="14334" max="14334" width="14.7109375" style="2" customWidth="1"/>
    <col min="14335" max="14341" width="11.42578125" style="2" customWidth="1"/>
    <col min="14342" max="14342" width="33.5703125" style="2" customWidth="1"/>
    <col min="14343" max="14576" width="11.42578125" style="2"/>
    <col min="14577" max="14577" width="15.7109375" style="2" customWidth="1"/>
    <col min="14578" max="14578" width="10.28515625" style="2" customWidth="1"/>
    <col min="14579" max="14579" width="16.42578125" style="2" customWidth="1"/>
    <col min="14580" max="14580" width="18.140625" style="2" customWidth="1"/>
    <col min="14581" max="14581" width="26.7109375" style="2" customWidth="1"/>
    <col min="14582" max="14583" width="11.42578125" style="2" customWidth="1"/>
    <col min="14584" max="14584" width="14.28515625" style="2" customWidth="1"/>
    <col min="14585" max="14585" width="25" style="2" customWidth="1"/>
    <col min="14586" max="14587" width="11.42578125" style="2" customWidth="1"/>
    <col min="14588" max="14588" width="19.7109375" style="2" customWidth="1"/>
    <col min="14589" max="14589" width="11.42578125" style="2" customWidth="1"/>
    <col min="14590" max="14590" width="14.7109375" style="2" customWidth="1"/>
    <col min="14591" max="14597" width="11.42578125" style="2" customWidth="1"/>
    <col min="14598" max="14598" width="33.5703125" style="2" customWidth="1"/>
    <col min="14599" max="14832" width="11.42578125" style="2"/>
    <col min="14833" max="14833" width="15.7109375" style="2" customWidth="1"/>
    <col min="14834" max="14834" width="10.28515625" style="2" customWidth="1"/>
    <col min="14835" max="14835" width="16.42578125" style="2" customWidth="1"/>
    <col min="14836" max="14836" width="18.140625" style="2" customWidth="1"/>
    <col min="14837" max="14837" width="26.7109375" style="2" customWidth="1"/>
    <col min="14838" max="14839" width="11.42578125" style="2" customWidth="1"/>
    <col min="14840" max="14840" width="14.28515625" style="2" customWidth="1"/>
    <col min="14841" max="14841" width="25" style="2" customWidth="1"/>
    <col min="14842" max="14843" width="11.42578125" style="2" customWidth="1"/>
    <col min="14844" max="14844" width="19.7109375" style="2" customWidth="1"/>
    <col min="14845" max="14845" width="11.42578125" style="2" customWidth="1"/>
    <col min="14846" max="14846" width="14.7109375" style="2" customWidth="1"/>
    <col min="14847" max="14853" width="11.42578125" style="2" customWidth="1"/>
    <col min="14854" max="14854" width="33.5703125" style="2" customWidth="1"/>
    <col min="14855" max="15088" width="11.42578125" style="2"/>
    <col min="15089" max="15089" width="15.7109375" style="2" customWidth="1"/>
    <col min="15090" max="15090" width="10.28515625" style="2" customWidth="1"/>
    <col min="15091" max="15091" width="16.42578125" style="2" customWidth="1"/>
    <col min="15092" max="15092" width="18.140625" style="2" customWidth="1"/>
    <col min="15093" max="15093" width="26.7109375" style="2" customWidth="1"/>
    <col min="15094" max="15095" width="11.42578125" style="2" customWidth="1"/>
    <col min="15096" max="15096" width="14.28515625" style="2" customWidth="1"/>
    <col min="15097" max="15097" width="25" style="2" customWidth="1"/>
    <col min="15098" max="15099" width="11.42578125" style="2" customWidth="1"/>
    <col min="15100" max="15100" width="19.7109375" style="2" customWidth="1"/>
    <col min="15101" max="15101" width="11.42578125" style="2" customWidth="1"/>
    <col min="15102" max="15102" width="14.7109375" style="2" customWidth="1"/>
    <col min="15103" max="15109" width="11.42578125" style="2" customWidth="1"/>
    <col min="15110" max="15110" width="33.5703125" style="2" customWidth="1"/>
    <col min="15111" max="15344" width="11.42578125" style="2"/>
    <col min="15345" max="15345" width="15.7109375" style="2" customWidth="1"/>
    <col min="15346" max="15346" width="10.28515625" style="2" customWidth="1"/>
    <col min="15347" max="15347" width="16.42578125" style="2" customWidth="1"/>
    <col min="15348" max="15348" width="18.140625" style="2" customWidth="1"/>
    <col min="15349" max="15349" width="26.7109375" style="2" customWidth="1"/>
    <col min="15350" max="15351" width="11.42578125" style="2" customWidth="1"/>
    <col min="15352" max="15352" width="14.28515625" style="2" customWidth="1"/>
    <col min="15353" max="15353" width="25" style="2" customWidth="1"/>
    <col min="15354" max="15355" width="11.42578125" style="2" customWidth="1"/>
    <col min="15356" max="15356" width="19.7109375" style="2" customWidth="1"/>
    <col min="15357" max="15357" width="11.42578125" style="2" customWidth="1"/>
    <col min="15358" max="15358" width="14.7109375" style="2" customWidth="1"/>
    <col min="15359" max="15365" width="11.42578125" style="2" customWidth="1"/>
    <col min="15366" max="15366" width="33.5703125" style="2" customWidth="1"/>
    <col min="15367" max="15600" width="11.42578125" style="2"/>
    <col min="15601" max="15601" width="15.7109375" style="2" customWidth="1"/>
    <col min="15602" max="15602" width="10.28515625" style="2" customWidth="1"/>
    <col min="15603" max="15603" width="16.42578125" style="2" customWidth="1"/>
    <col min="15604" max="15604" width="18.140625" style="2" customWidth="1"/>
    <col min="15605" max="15605" width="26.7109375" style="2" customWidth="1"/>
    <col min="15606" max="15607" width="11.42578125" style="2" customWidth="1"/>
    <col min="15608" max="15608" width="14.28515625" style="2" customWidth="1"/>
    <col min="15609" max="15609" width="25" style="2" customWidth="1"/>
    <col min="15610" max="15611" width="11.42578125" style="2" customWidth="1"/>
    <col min="15612" max="15612" width="19.7109375" style="2" customWidth="1"/>
    <col min="15613" max="15613" width="11.42578125" style="2" customWidth="1"/>
    <col min="15614" max="15614" width="14.7109375" style="2" customWidth="1"/>
    <col min="15615" max="15621" width="11.42578125" style="2" customWidth="1"/>
    <col min="15622" max="15622" width="33.5703125" style="2" customWidth="1"/>
    <col min="15623" max="15856" width="11.42578125" style="2"/>
    <col min="15857" max="15857" width="15.7109375" style="2" customWidth="1"/>
    <col min="15858" max="15858" width="10.28515625" style="2" customWidth="1"/>
    <col min="15859" max="15859" width="16.42578125" style="2" customWidth="1"/>
    <col min="15860" max="15860" width="18.140625" style="2" customWidth="1"/>
    <col min="15861" max="15861" width="26.7109375" style="2" customWidth="1"/>
    <col min="15862" max="15863" width="11.42578125" style="2" customWidth="1"/>
    <col min="15864" max="15864" width="14.28515625" style="2" customWidth="1"/>
    <col min="15865" max="15865" width="25" style="2" customWidth="1"/>
    <col min="15866" max="15867" width="11.42578125" style="2" customWidth="1"/>
    <col min="15868" max="15868" width="19.7109375" style="2" customWidth="1"/>
    <col min="15869" max="15869" width="11.42578125" style="2" customWidth="1"/>
    <col min="15870" max="15870" width="14.7109375" style="2" customWidth="1"/>
    <col min="15871" max="15877" width="11.42578125" style="2" customWidth="1"/>
    <col min="15878" max="15878" width="33.5703125" style="2" customWidth="1"/>
    <col min="15879" max="16112" width="11.42578125" style="2"/>
    <col min="16113" max="16113" width="15.7109375" style="2" customWidth="1"/>
    <col min="16114" max="16114" width="10.28515625" style="2" customWidth="1"/>
    <col min="16115" max="16115" width="16.42578125" style="2" customWidth="1"/>
    <col min="16116" max="16116" width="18.140625" style="2" customWidth="1"/>
    <col min="16117" max="16117" width="26.7109375" style="2" customWidth="1"/>
    <col min="16118" max="16119" width="11.42578125" style="2" customWidth="1"/>
    <col min="16120" max="16120" width="14.28515625" style="2" customWidth="1"/>
    <col min="16121" max="16121" width="25" style="2" customWidth="1"/>
    <col min="16122" max="16123" width="11.42578125" style="2" customWidth="1"/>
    <col min="16124" max="16124" width="19.7109375" style="2" customWidth="1"/>
    <col min="16125" max="16125" width="11.42578125" style="2" customWidth="1"/>
    <col min="16126" max="16126" width="14.7109375" style="2" customWidth="1"/>
    <col min="16127" max="16133" width="11.42578125" style="2" customWidth="1"/>
    <col min="16134" max="16134" width="33.5703125" style="2" customWidth="1"/>
    <col min="16135" max="16384" width="11.42578125" style="2"/>
  </cols>
  <sheetData>
    <row r="1" spans="2:15">
      <c r="B1" s="20"/>
      <c r="C1" s="311"/>
      <c r="D1" s="311"/>
      <c r="E1" s="311"/>
      <c r="F1" s="20"/>
      <c r="G1" s="20"/>
      <c r="H1" s="20"/>
      <c r="I1" s="20"/>
      <c r="J1" s="20"/>
      <c r="K1" s="20"/>
      <c r="L1" s="73"/>
      <c r="M1" s="73"/>
      <c r="N1" s="31"/>
      <c r="O1" s="31"/>
    </row>
    <row r="2" spans="2:15" ht="13.5" thickBot="1">
      <c r="B2" s="20"/>
      <c r="C2" s="311"/>
      <c r="D2" s="311"/>
      <c r="E2" s="311"/>
      <c r="F2" s="20"/>
      <c r="G2" s="20"/>
      <c r="L2" s="31"/>
      <c r="M2" s="31"/>
      <c r="N2" s="31"/>
      <c r="O2" s="31"/>
    </row>
    <row r="3" spans="2:15" ht="18" customHeight="1">
      <c r="B3" s="1147" t="s">
        <v>1343</v>
      </c>
      <c r="C3" s="1148"/>
      <c r="D3" s="1148"/>
      <c r="E3" s="1148"/>
      <c r="F3" s="1148"/>
      <c r="G3" s="1149"/>
      <c r="L3" s="31"/>
      <c r="M3" s="31"/>
      <c r="N3" s="31"/>
      <c r="O3" s="31"/>
    </row>
    <row r="4" spans="2:15" ht="20.25" customHeight="1" thickBot="1">
      <c r="B4" s="1150" t="s">
        <v>1344</v>
      </c>
      <c r="C4" s="1151"/>
      <c r="D4" s="1151"/>
      <c r="E4" s="1151"/>
      <c r="F4" s="1151"/>
      <c r="G4" s="1152"/>
      <c r="L4" s="31"/>
      <c r="M4" s="31"/>
      <c r="N4" s="31"/>
      <c r="O4" s="31"/>
    </row>
    <row r="5" spans="2:15" ht="15">
      <c r="B5" s="1143" t="s">
        <v>115</v>
      </c>
      <c r="C5" s="1145" t="s">
        <v>116</v>
      </c>
      <c r="D5" s="1145"/>
      <c r="E5" s="1145"/>
      <c r="F5" s="1145"/>
      <c r="G5" s="1146"/>
      <c r="L5" s="31"/>
      <c r="M5" s="31"/>
      <c r="N5" s="31"/>
      <c r="O5" s="31"/>
    </row>
    <row r="6" spans="2:15" ht="31.5" customHeight="1">
      <c r="B6" s="1144"/>
      <c r="C6" s="72" t="s">
        <v>117</v>
      </c>
      <c r="D6" s="72" t="s">
        <v>118</v>
      </c>
      <c r="E6" s="72" t="s">
        <v>119</v>
      </c>
      <c r="F6" s="72" t="s">
        <v>120</v>
      </c>
      <c r="G6" s="74" t="s">
        <v>121</v>
      </c>
      <c r="H6" s="22"/>
      <c r="L6" s="31"/>
      <c r="M6" s="31"/>
      <c r="N6" s="31"/>
      <c r="O6" s="31"/>
    </row>
    <row r="7" spans="2:15" ht="29.25" customHeight="1">
      <c r="B7" s="14" t="s">
        <v>156</v>
      </c>
      <c r="C7" s="312" t="s">
        <v>1345</v>
      </c>
      <c r="D7" s="312" t="s">
        <v>1346</v>
      </c>
      <c r="E7" s="313" t="s">
        <v>1347</v>
      </c>
      <c r="F7" s="314"/>
      <c r="G7" s="40"/>
      <c r="L7" s="31"/>
      <c r="M7" s="31"/>
      <c r="N7" s="31"/>
      <c r="O7" s="31"/>
    </row>
    <row r="8" spans="2:15" ht="15">
      <c r="B8" s="14" t="s">
        <v>125</v>
      </c>
      <c r="C8" s="312"/>
      <c r="D8" s="312" t="s">
        <v>1348</v>
      </c>
      <c r="E8" s="313"/>
      <c r="F8" s="314" t="s">
        <v>1349</v>
      </c>
      <c r="G8" s="40"/>
      <c r="L8" s="31"/>
      <c r="M8" s="31"/>
      <c r="N8" s="31"/>
      <c r="O8" s="31"/>
    </row>
    <row r="9" spans="2:15" ht="15">
      <c r="B9" s="14" t="s">
        <v>129</v>
      </c>
      <c r="C9" s="312" t="s">
        <v>1350</v>
      </c>
      <c r="D9" s="313"/>
      <c r="E9" s="315"/>
      <c r="F9" s="316"/>
      <c r="G9" s="40"/>
      <c r="L9" s="31"/>
      <c r="M9" s="31"/>
      <c r="N9" s="31"/>
      <c r="O9" s="31"/>
    </row>
    <row r="10" spans="2:15" ht="15">
      <c r="B10" s="14" t="s">
        <v>130</v>
      </c>
      <c r="C10" s="313"/>
      <c r="D10" s="315"/>
      <c r="E10" s="315"/>
      <c r="F10" s="316" t="s">
        <v>1351</v>
      </c>
      <c r="G10" s="40"/>
      <c r="L10" s="31"/>
      <c r="M10" s="31"/>
      <c r="N10" s="31"/>
      <c r="O10" s="31"/>
    </row>
    <row r="11" spans="2:15" ht="15.75" thickBot="1">
      <c r="B11" s="15" t="s">
        <v>131</v>
      </c>
      <c r="C11" s="315"/>
      <c r="D11" s="315"/>
      <c r="E11" s="317"/>
      <c r="F11" s="318" t="s">
        <v>1352</v>
      </c>
      <c r="G11" s="42"/>
      <c r="L11" s="31"/>
      <c r="M11" s="31"/>
      <c r="N11" s="31"/>
      <c r="O11" s="31"/>
    </row>
    <row r="12" spans="2:15" ht="15.75">
      <c r="B12" s="76"/>
      <c r="C12" s="333"/>
      <c r="D12" s="333"/>
      <c r="E12" s="333"/>
      <c r="F12" s="333"/>
      <c r="G12" s="333"/>
      <c r="L12" s="31"/>
      <c r="M12" s="31"/>
      <c r="N12" s="31"/>
      <c r="O12" s="31"/>
    </row>
    <row r="13" spans="2:15" ht="16.5" thickBot="1">
      <c r="B13" s="319"/>
      <c r="C13" s="319"/>
      <c r="D13" s="319"/>
      <c r="E13" s="319"/>
      <c r="F13" s="319"/>
      <c r="G13" s="319"/>
      <c r="L13" s="31"/>
      <c r="M13" s="31"/>
      <c r="N13" s="31"/>
      <c r="O13" s="31"/>
    </row>
    <row r="14" spans="2:15" ht="15.75" customHeight="1" thickBot="1">
      <c r="B14" s="1140" t="s">
        <v>1353</v>
      </c>
      <c r="C14" s="1141"/>
      <c r="D14" s="1141"/>
      <c r="E14" s="1141"/>
      <c r="F14" s="1141"/>
      <c r="G14" s="1142"/>
      <c r="L14" s="31"/>
      <c r="M14" s="31"/>
      <c r="N14" s="31"/>
      <c r="O14" s="31"/>
    </row>
    <row r="15" spans="2:15" ht="15">
      <c r="B15" s="1143" t="s">
        <v>115</v>
      </c>
      <c r="C15" s="1145" t="s">
        <v>116</v>
      </c>
      <c r="D15" s="1145"/>
      <c r="E15" s="1145"/>
      <c r="F15" s="1145"/>
      <c r="G15" s="1146"/>
      <c r="L15" s="31"/>
      <c r="M15" s="31"/>
      <c r="N15" s="31"/>
      <c r="O15" s="31"/>
    </row>
    <row r="16" spans="2:15" ht="15">
      <c r="B16" s="1144"/>
      <c r="C16" s="72" t="s">
        <v>117</v>
      </c>
      <c r="D16" s="72" t="s">
        <v>118</v>
      </c>
      <c r="E16" s="72" t="s">
        <v>119</v>
      </c>
      <c r="F16" s="72" t="s">
        <v>120</v>
      </c>
      <c r="G16" s="74" t="s">
        <v>121</v>
      </c>
      <c r="L16" s="31"/>
      <c r="M16" s="31"/>
      <c r="N16" s="31"/>
      <c r="O16" s="31"/>
    </row>
    <row r="17" spans="2:15" ht="15">
      <c r="B17" s="14" t="s">
        <v>156</v>
      </c>
      <c r="C17" s="312" t="s">
        <v>1354</v>
      </c>
      <c r="D17" s="312" t="s">
        <v>1355</v>
      </c>
      <c r="E17" s="313" t="s">
        <v>1356</v>
      </c>
      <c r="F17" s="314" t="s">
        <v>1357</v>
      </c>
      <c r="G17" s="40"/>
      <c r="L17" s="31"/>
      <c r="M17" s="31"/>
      <c r="N17" s="31"/>
      <c r="O17" s="31"/>
    </row>
    <row r="18" spans="2:15" ht="15">
      <c r="B18" s="14" t="s">
        <v>125</v>
      </c>
      <c r="C18" s="312"/>
      <c r="D18" s="312"/>
      <c r="E18" s="313" t="s">
        <v>1358</v>
      </c>
      <c r="F18" s="314"/>
      <c r="G18" s="40"/>
      <c r="L18" s="31"/>
      <c r="M18" s="31"/>
      <c r="N18" s="31"/>
      <c r="O18" s="31"/>
    </row>
    <row r="19" spans="2:15" ht="15">
      <c r="B19" s="14" t="s">
        <v>129</v>
      </c>
      <c r="C19" s="312"/>
      <c r="D19" s="313"/>
      <c r="E19" s="315"/>
      <c r="F19" s="316"/>
      <c r="G19" s="40"/>
      <c r="N19" s="31"/>
      <c r="O19" s="31"/>
    </row>
    <row r="20" spans="2:15" ht="15">
      <c r="B20" s="14" t="s">
        <v>130</v>
      </c>
      <c r="C20" s="320"/>
      <c r="D20" s="321"/>
      <c r="E20" s="321"/>
      <c r="F20" s="39"/>
      <c r="G20" s="40"/>
      <c r="N20" s="31"/>
      <c r="O20" s="31"/>
    </row>
    <row r="21" spans="2:15" ht="15.75" thickBot="1">
      <c r="B21" s="15" t="s">
        <v>131</v>
      </c>
      <c r="C21" s="322"/>
      <c r="D21" s="322"/>
      <c r="E21" s="323"/>
      <c r="F21" s="41"/>
      <c r="G21" s="42"/>
      <c r="N21" s="31"/>
      <c r="O21" s="31"/>
    </row>
    <row r="22" spans="2:15" ht="15">
      <c r="B22" s="76"/>
      <c r="C22" s="324"/>
      <c r="D22" s="324"/>
      <c r="E22" s="324"/>
      <c r="F22" s="76"/>
      <c r="G22" s="76"/>
    </row>
    <row r="23" spans="2:15" ht="16.5" thickBot="1">
      <c r="B23" s="319"/>
      <c r="C23" s="319"/>
      <c r="D23" s="319"/>
      <c r="E23" s="319"/>
      <c r="F23" s="319"/>
      <c r="G23" s="319"/>
      <c r="L23" s="31"/>
      <c r="M23" s="31"/>
      <c r="N23" s="31"/>
      <c r="O23" s="31"/>
    </row>
    <row r="24" spans="2:15" ht="19.5" thickBot="1">
      <c r="B24" s="1140" t="s">
        <v>1359</v>
      </c>
      <c r="C24" s="1141"/>
      <c r="D24" s="1141"/>
      <c r="E24" s="1141"/>
      <c r="F24" s="1141"/>
      <c r="G24" s="1142"/>
      <c r="L24" s="31"/>
      <c r="M24" s="31"/>
      <c r="N24" s="31"/>
      <c r="O24" s="31"/>
    </row>
    <row r="25" spans="2:15" ht="15">
      <c r="B25" s="1143" t="s">
        <v>115</v>
      </c>
      <c r="C25" s="1145" t="s">
        <v>116</v>
      </c>
      <c r="D25" s="1145"/>
      <c r="E25" s="1146"/>
      <c r="F25" s="76"/>
      <c r="G25" s="77"/>
      <c r="L25" s="31"/>
      <c r="M25" s="31"/>
      <c r="N25" s="31"/>
      <c r="O25" s="31"/>
    </row>
    <row r="26" spans="2:15" ht="15">
      <c r="B26" s="1144"/>
      <c r="C26" s="72" t="s">
        <v>944</v>
      </c>
      <c r="D26" s="72" t="s">
        <v>945</v>
      </c>
      <c r="E26" s="74" t="s">
        <v>946</v>
      </c>
      <c r="F26" s="76"/>
      <c r="G26" s="77"/>
      <c r="L26" s="31"/>
      <c r="M26" s="31"/>
      <c r="N26" s="31"/>
      <c r="O26" s="31"/>
    </row>
    <row r="27" spans="2:15" ht="15">
      <c r="B27" s="14" t="s">
        <v>131</v>
      </c>
      <c r="C27" s="325"/>
      <c r="D27" s="325"/>
      <c r="E27" s="326"/>
      <c r="F27" s="76"/>
      <c r="G27" s="77"/>
      <c r="L27" s="31"/>
      <c r="M27" s="31"/>
      <c r="N27" s="31"/>
      <c r="O27" s="31"/>
    </row>
    <row r="28" spans="2:15" ht="15">
      <c r="B28" s="14" t="s">
        <v>130</v>
      </c>
      <c r="C28" s="315"/>
      <c r="D28" s="325"/>
      <c r="E28" s="326"/>
      <c r="F28" s="76"/>
      <c r="G28" s="77"/>
      <c r="L28" s="31"/>
      <c r="M28" s="31"/>
      <c r="N28" s="31"/>
      <c r="O28" s="31"/>
    </row>
    <row r="29" spans="2:15" ht="15">
      <c r="B29" s="14" t="s">
        <v>129</v>
      </c>
      <c r="C29" s="315"/>
      <c r="D29" s="325"/>
      <c r="E29" s="326"/>
      <c r="F29" s="76"/>
      <c r="G29" s="77"/>
      <c r="L29" s="31"/>
      <c r="M29" s="31"/>
      <c r="N29" s="31"/>
      <c r="O29" s="31"/>
    </row>
    <row r="30" spans="2:15" ht="15">
      <c r="B30" s="14" t="s">
        <v>125</v>
      </c>
      <c r="C30" s="313"/>
      <c r="D30" s="315"/>
      <c r="E30" s="326"/>
      <c r="F30" s="76"/>
      <c r="G30" s="77"/>
      <c r="L30" s="31"/>
      <c r="M30" s="31"/>
      <c r="N30" s="31"/>
      <c r="O30" s="31"/>
    </row>
    <row r="31" spans="2:15" ht="15.75" thickBot="1">
      <c r="B31" s="15" t="s">
        <v>133</v>
      </c>
      <c r="C31" s="327" t="s">
        <v>1360</v>
      </c>
      <c r="D31" s="328" t="s">
        <v>1361</v>
      </c>
      <c r="E31" s="329" t="s">
        <v>1362</v>
      </c>
      <c r="F31" s="330"/>
      <c r="G31" s="331"/>
      <c r="L31" s="31"/>
      <c r="M31" s="31"/>
      <c r="N31" s="31"/>
      <c r="O31" s="31"/>
    </row>
    <row r="32" spans="2:15">
      <c r="L32" s="31"/>
      <c r="M32" s="31"/>
      <c r="N32" s="31"/>
      <c r="O32" s="31"/>
    </row>
  </sheetData>
  <sheetProtection algorithmName="SHA-512" hashValue="Nv8YHy+wc10LeBsRDkhPjizUIR1Ln3bfFL1ClyX1kY7+27dfK9Xi3E91rurqvBm9OwBynHV3AWTQFGyrxTfgKQ==" saltValue="sxXi7nNK29sN3IlFYyi/2w==" spinCount="100000" sheet="1" formatCells="0" formatColumns="0" formatRows="0" insertHyperlinks="0" sort="0" autoFilter="0" pivotTables="0"/>
  <mergeCells count="10">
    <mergeCell ref="B24:G24"/>
    <mergeCell ref="B25:B26"/>
    <mergeCell ref="C25:E25"/>
    <mergeCell ref="B3:G3"/>
    <mergeCell ref="B4:G4"/>
    <mergeCell ref="B5:B6"/>
    <mergeCell ref="C5:G5"/>
    <mergeCell ref="B14:G14"/>
    <mergeCell ref="B15:B16"/>
    <mergeCell ref="C15:G15"/>
  </mergeCells>
  <printOptions horizontalCentered="1" verticalCentered="1"/>
  <pageMargins left="0.70866141732283472" right="0.70866141732283472" top="0.74803149606299213" bottom="0.74803149606299213" header="0.31496062992125984" footer="0.31496062992125984"/>
  <pageSetup scale="41" orientation="portrait" horizontalDpi="4294967294" verticalDpi="4294967295" r:id="rId1"/>
  <headerFooter>
    <oddFooter>&amp;R&amp;"Arial,Negrita"&amp;72&amp;K02-009COPIA CONTROLADA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FFFF00"/>
  </sheetPr>
  <dimension ref="B1:F75"/>
  <sheetViews>
    <sheetView showGridLines="0" showRowColHeaders="0" zoomScaleNormal="100" zoomScaleSheetLayoutView="90" workbookViewId="0">
      <selection activeCell="D15" sqref="D15:E15"/>
    </sheetView>
  </sheetViews>
  <sheetFormatPr baseColWidth="10" defaultRowHeight="12.75"/>
  <cols>
    <col min="1" max="2" width="11.42578125" style="2"/>
    <col min="3" max="3" width="26.7109375" style="2" customWidth="1"/>
    <col min="4" max="4" width="61.5703125" style="2" customWidth="1"/>
    <col min="5" max="5" width="43.42578125" style="2" customWidth="1"/>
    <col min="6" max="6" width="8.5703125" style="2" customWidth="1"/>
    <col min="7" max="9" width="9.5703125" style="2" customWidth="1"/>
    <col min="10" max="237" width="11.42578125" style="2"/>
    <col min="238" max="238" width="15.7109375" style="2" customWidth="1"/>
    <col min="239" max="239" width="10.28515625" style="2" customWidth="1"/>
    <col min="240" max="240" width="16.42578125" style="2" customWidth="1"/>
    <col min="241" max="241" width="18.140625" style="2" customWidth="1"/>
    <col min="242" max="242" width="26.7109375" style="2" customWidth="1"/>
    <col min="243" max="244" width="11.42578125" style="2" customWidth="1"/>
    <col min="245" max="245" width="14.28515625" style="2" customWidth="1"/>
    <col min="246" max="246" width="25" style="2" customWidth="1"/>
    <col min="247" max="248" width="11.42578125" style="2" customWidth="1"/>
    <col min="249" max="249" width="19.7109375" style="2" customWidth="1"/>
    <col min="250" max="250" width="11.42578125" style="2" customWidth="1"/>
    <col min="251" max="251" width="14.7109375" style="2" customWidth="1"/>
    <col min="252" max="258" width="11.42578125" style="2" customWidth="1"/>
    <col min="259" max="259" width="33.5703125" style="2" customWidth="1"/>
    <col min="260" max="493" width="11.42578125" style="2"/>
    <col min="494" max="494" width="15.7109375" style="2" customWidth="1"/>
    <col min="495" max="495" width="10.28515625" style="2" customWidth="1"/>
    <col min="496" max="496" width="16.42578125" style="2" customWidth="1"/>
    <col min="497" max="497" width="18.140625" style="2" customWidth="1"/>
    <col min="498" max="498" width="26.7109375" style="2" customWidth="1"/>
    <col min="499" max="500" width="11.42578125" style="2" customWidth="1"/>
    <col min="501" max="501" width="14.28515625" style="2" customWidth="1"/>
    <col min="502" max="502" width="25" style="2" customWidth="1"/>
    <col min="503" max="504" width="11.42578125" style="2" customWidth="1"/>
    <col min="505" max="505" width="19.7109375" style="2" customWidth="1"/>
    <col min="506" max="506" width="11.42578125" style="2" customWidth="1"/>
    <col min="507" max="507" width="14.7109375" style="2" customWidth="1"/>
    <col min="508" max="514" width="11.42578125" style="2" customWidth="1"/>
    <col min="515" max="515" width="33.5703125" style="2" customWidth="1"/>
    <col min="516" max="749" width="11.42578125" style="2"/>
    <col min="750" max="750" width="15.7109375" style="2" customWidth="1"/>
    <col min="751" max="751" width="10.28515625" style="2" customWidth="1"/>
    <col min="752" max="752" width="16.42578125" style="2" customWidth="1"/>
    <col min="753" max="753" width="18.140625" style="2" customWidth="1"/>
    <col min="754" max="754" width="26.7109375" style="2" customWidth="1"/>
    <col min="755" max="756" width="11.42578125" style="2" customWidth="1"/>
    <col min="757" max="757" width="14.28515625" style="2" customWidth="1"/>
    <col min="758" max="758" width="25" style="2" customWidth="1"/>
    <col min="759" max="760" width="11.42578125" style="2" customWidth="1"/>
    <col min="761" max="761" width="19.7109375" style="2" customWidth="1"/>
    <col min="762" max="762" width="11.42578125" style="2" customWidth="1"/>
    <col min="763" max="763" width="14.7109375" style="2" customWidth="1"/>
    <col min="764" max="770" width="11.42578125" style="2" customWidth="1"/>
    <col min="771" max="771" width="33.5703125" style="2" customWidth="1"/>
    <col min="772" max="1005" width="11.42578125" style="2"/>
    <col min="1006" max="1006" width="15.7109375" style="2" customWidth="1"/>
    <col min="1007" max="1007" width="10.28515625" style="2" customWidth="1"/>
    <col min="1008" max="1008" width="16.42578125" style="2" customWidth="1"/>
    <col min="1009" max="1009" width="18.140625" style="2" customWidth="1"/>
    <col min="1010" max="1010" width="26.7109375" style="2" customWidth="1"/>
    <col min="1011" max="1012" width="11.42578125" style="2" customWidth="1"/>
    <col min="1013" max="1013" width="14.28515625" style="2" customWidth="1"/>
    <col min="1014" max="1014" width="25" style="2" customWidth="1"/>
    <col min="1015" max="1016" width="11.42578125" style="2" customWidth="1"/>
    <col min="1017" max="1017" width="19.7109375" style="2" customWidth="1"/>
    <col min="1018" max="1018" width="11.42578125" style="2" customWidth="1"/>
    <col min="1019" max="1019" width="14.7109375" style="2" customWidth="1"/>
    <col min="1020" max="1026" width="11.42578125" style="2" customWidth="1"/>
    <col min="1027" max="1027" width="33.5703125" style="2" customWidth="1"/>
    <col min="1028" max="1261" width="11.42578125" style="2"/>
    <col min="1262" max="1262" width="15.7109375" style="2" customWidth="1"/>
    <col min="1263" max="1263" width="10.28515625" style="2" customWidth="1"/>
    <col min="1264" max="1264" width="16.42578125" style="2" customWidth="1"/>
    <col min="1265" max="1265" width="18.140625" style="2" customWidth="1"/>
    <col min="1266" max="1266" width="26.7109375" style="2" customWidth="1"/>
    <col min="1267" max="1268" width="11.42578125" style="2" customWidth="1"/>
    <col min="1269" max="1269" width="14.28515625" style="2" customWidth="1"/>
    <col min="1270" max="1270" width="25" style="2" customWidth="1"/>
    <col min="1271" max="1272" width="11.42578125" style="2" customWidth="1"/>
    <col min="1273" max="1273" width="19.7109375" style="2" customWidth="1"/>
    <col min="1274" max="1274" width="11.42578125" style="2" customWidth="1"/>
    <col min="1275" max="1275" width="14.7109375" style="2" customWidth="1"/>
    <col min="1276" max="1282" width="11.42578125" style="2" customWidth="1"/>
    <col min="1283" max="1283" width="33.5703125" style="2" customWidth="1"/>
    <col min="1284" max="1517" width="11.42578125" style="2"/>
    <col min="1518" max="1518" width="15.7109375" style="2" customWidth="1"/>
    <col min="1519" max="1519" width="10.28515625" style="2" customWidth="1"/>
    <col min="1520" max="1520" width="16.42578125" style="2" customWidth="1"/>
    <col min="1521" max="1521" width="18.140625" style="2" customWidth="1"/>
    <col min="1522" max="1522" width="26.7109375" style="2" customWidth="1"/>
    <col min="1523" max="1524" width="11.42578125" style="2" customWidth="1"/>
    <col min="1525" max="1525" width="14.28515625" style="2" customWidth="1"/>
    <col min="1526" max="1526" width="25" style="2" customWidth="1"/>
    <col min="1527" max="1528" width="11.42578125" style="2" customWidth="1"/>
    <col min="1529" max="1529" width="19.7109375" style="2" customWidth="1"/>
    <col min="1530" max="1530" width="11.42578125" style="2" customWidth="1"/>
    <col min="1531" max="1531" width="14.7109375" style="2" customWidth="1"/>
    <col min="1532" max="1538" width="11.42578125" style="2" customWidth="1"/>
    <col min="1539" max="1539" width="33.5703125" style="2" customWidth="1"/>
    <col min="1540" max="1773" width="11.42578125" style="2"/>
    <col min="1774" max="1774" width="15.7109375" style="2" customWidth="1"/>
    <col min="1775" max="1775" width="10.28515625" style="2" customWidth="1"/>
    <col min="1776" max="1776" width="16.42578125" style="2" customWidth="1"/>
    <col min="1777" max="1777" width="18.140625" style="2" customWidth="1"/>
    <col min="1778" max="1778" width="26.7109375" style="2" customWidth="1"/>
    <col min="1779" max="1780" width="11.42578125" style="2" customWidth="1"/>
    <col min="1781" max="1781" width="14.28515625" style="2" customWidth="1"/>
    <col min="1782" max="1782" width="25" style="2" customWidth="1"/>
    <col min="1783" max="1784" width="11.42578125" style="2" customWidth="1"/>
    <col min="1785" max="1785" width="19.7109375" style="2" customWidth="1"/>
    <col min="1786" max="1786" width="11.42578125" style="2" customWidth="1"/>
    <col min="1787" max="1787" width="14.7109375" style="2" customWidth="1"/>
    <col min="1788" max="1794" width="11.42578125" style="2" customWidth="1"/>
    <col min="1795" max="1795" width="33.5703125" style="2" customWidth="1"/>
    <col min="1796" max="2029" width="11.42578125" style="2"/>
    <col min="2030" max="2030" width="15.7109375" style="2" customWidth="1"/>
    <col min="2031" max="2031" width="10.28515625" style="2" customWidth="1"/>
    <col min="2032" max="2032" width="16.42578125" style="2" customWidth="1"/>
    <col min="2033" max="2033" width="18.140625" style="2" customWidth="1"/>
    <col min="2034" max="2034" width="26.7109375" style="2" customWidth="1"/>
    <col min="2035" max="2036" width="11.42578125" style="2" customWidth="1"/>
    <col min="2037" max="2037" width="14.28515625" style="2" customWidth="1"/>
    <col min="2038" max="2038" width="25" style="2" customWidth="1"/>
    <col min="2039" max="2040" width="11.42578125" style="2" customWidth="1"/>
    <col min="2041" max="2041" width="19.7109375" style="2" customWidth="1"/>
    <col min="2042" max="2042" width="11.42578125" style="2" customWidth="1"/>
    <col min="2043" max="2043" width="14.7109375" style="2" customWidth="1"/>
    <col min="2044" max="2050" width="11.42578125" style="2" customWidth="1"/>
    <col min="2051" max="2051" width="33.5703125" style="2" customWidth="1"/>
    <col min="2052" max="2285" width="11.42578125" style="2"/>
    <col min="2286" max="2286" width="15.7109375" style="2" customWidth="1"/>
    <col min="2287" max="2287" width="10.28515625" style="2" customWidth="1"/>
    <col min="2288" max="2288" width="16.42578125" style="2" customWidth="1"/>
    <col min="2289" max="2289" width="18.140625" style="2" customWidth="1"/>
    <col min="2290" max="2290" width="26.7109375" style="2" customWidth="1"/>
    <col min="2291" max="2292" width="11.42578125" style="2" customWidth="1"/>
    <col min="2293" max="2293" width="14.28515625" style="2" customWidth="1"/>
    <col min="2294" max="2294" width="25" style="2" customWidth="1"/>
    <col min="2295" max="2296" width="11.42578125" style="2" customWidth="1"/>
    <col min="2297" max="2297" width="19.7109375" style="2" customWidth="1"/>
    <col min="2298" max="2298" width="11.42578125" style="2" customWidth="1"/>
    <col min="2299" max="2299" width="14.7109375" style="2" customWidth="1"/>
    <col min="2300" max="2306" width="11.42578125" style="2" customWidth="1"/>
    <col min="2307" max="2307" width="33.5703125" style="2" customWidth="1"/>
    <col min="2308" max="2541" width="11.42578125" style="2"/>
    <col min="2542" max="2542" width="15.7109375" style="2" customWidth="1"/>
    <col min="2543" max="2543" width="10.28515625" style="2" customWidth="1"/>
    <col min="2544" max="2544" width="16.42578125" style="2" customWidth="1"/>
    <col min="2545" max="2545" width="18.140625" style="2" customWidth="1"/>
    <col min="2546" max="2546" width="26.7109375" style="2" customWidth="1"/>
    <col min="2547" max="2548" width="11.42578125" style="2" customWidth="1"/>
    <col min="2549" max="2549" width="14.28515625" style="2" customWidth="1"/>
    <col min="2550" max="2550" width="25" style="2" customWidth="1"/>
    <col min="2551" max="2552" width="11.42578125" style="2" customWidth="1"/>
    <col min="2553" max="2553" width="19.7109375" style="2" customWidth="1"/>
    <col min="2554" max="2554" width="11.42578125" style="2" customWidth="1"/>
    <col min="2555" max="2555" width="14.7109375" style="2" customWidth="1"/>
    <col min="2556" max="2562" width="11.42578125" style="2" customWidth="1"/>
    <col min="2563" max="2563" width="33.5703125" style="2" customWidth="1"/>
    <col min="2564" max="2797" width="11.42578125" style="2"/>
    <col min="2798" max="2798" width="15.7109375" style="2" customWidth="1"/>
    <col min="2799" max="2799" width="10.28515625" style="2" customWidth="1"/>
    <col min="2800" max="2800" width="16.42578125" style="2" customWidth="1"/>
    <col min="2801" max="2801" width="18.140625" style="2" customWidth="1"/>
    <col min="2802" max="2802" width="26.7109375" style="2" customWidth="1"/>
    <col min="2803" max="2804" width="11.42578125" style="2" customWidth="1"/>
    <col min="2805" max="2805" width="14.28515625" style="2" customWidth="1"/>
    <col min="2806" max="2806" width="25" style="2" customWidth="1"/>
    <col min="2807" max="2808" width="11.42578125" style="2" customWidth="1"/>
    <col min="2809" max="2809" width="19.7109375" style="2" customWidth="1"/>
    <col min="2810" max="2810" width="11.42578125" style="2" customWidth="1"/>
    <col min="2811" max="2811" width="14.7109375" style="2" customWidth="1"/>
    <col min="2812" max="2818" width="11.42578125" style="2" customWidth="1"/>
    <col min="2819" max="2819" width="33.5703125" style="2" customWidth="1"/>
    <col min="2820" max="3053" width="11.42578125" style="2"/>
    <col min="3054" max="3054" width="15.7109375" style="2" customWidth="1"/>
    <col min="3055" max="3055" width="10.28515625" style="2" customWidth="1"/>
    <col min="3056" max="3056" width="16.42578125" style="2" customWidth="1"/>
    <col min="3057" max="3057" width="18.140625" style="2" customWidth="1"/>
    <col min="3058" max="3058" width="26.7109375" style="2" customWidth="1"/>
    <col min="3059" max="3060" width="11.42578125" style="2" customWidth="1"/>
    <col min="3061" max="3061" width="14.28515625" style="2" customWidth="1"/>
    <col min="3062" max="3062" width="25" style="2" customWidth="1"/>
    <col min="3063" max="3064" width="11.42578125" style="2" customWidth="1"/>
    <col min="3065" max="3065" width="19.7109375" style="2" customWidth="1"/>
    <col min="3066" max="3066" width="11.42578125" style="2" customWidth="1"/>
    <col min="3067" max="3067" width="14.7109375" style="2" customWidth="1"/>
    <col min="3068" max="3074" width="11.42578125" style="2" customWidth="1"/>
    <col min="3075" max="3075" width="33.5703125" style="2" customWidth="1"/>
    <col min="3076" max="3309" width="11.42578125" style="2"/>
    <col min="3310" max="3310" width="15.7109375" style="2" customWidth="1"/>
    <col min="3311" max="3311" width="10.28515625" style="2" customWidth="1"/>
    <col min="3312" max="3312" width="16.42578125" style="2" customWidth="1"/>
    <col min="3313" max="3313" width="18.140625" style="2" customWidth="1"/>
    <col min="3314" max="3314" width="26.7109375" style="2" customWidth="1"/>
    <col min="3315" max="3316" width="11.42578125" style="2" customWidth="1"/>
    <col min="3317" max="3317" width="14.28515625" style="2" customWidth="1"/>
    <col min="3318" max="3318" width="25" style="2" customWidth="1"/>
    <col min="3319" max="3320" width="11.42578125" style="2" customWidth="1"/>
    <col min="3321" max="3321" width="19.7109375" style="2" customWidth="1"/>
    <col min="3322" max="3322" width="11.42578125" style="2" customWidth="1"/>
    <col min="3323" max="3323" width="14.7109375" style="2" customWidth="1"/>
    <col min="3324" max="3330" width="11.42578125" style="2" customWidth="1"/>
    <col min="3331" max="3331" width="33.5703125" style="2" customWidth="1"/>
    <col min="3332" max="3565" width="11.42578125" style="2"/>
    <col min="3566" max="3566" width="15.7109375" style="2" customWidth="1"/>
    <col min="3567" max="3567" width="10.28515625" style="2" customWidth="1"/>
    <col min="3568" max="3568" width="16.42578125" style="2" customWidth="1"/>
    <col min="3569" max="3569" width="18.140625" style="2" customWidth="1"/>
    <col min="3570" max="3570" width="26.7109375" style="2" customWidth="1"/>
    <col min="3571" max="3572" width="11.42578125" style="2" customWidth="1"/>
    <col min="3573" max="3573" width="14.28515625" style="2" customWidth="1"/>
    <col min="3574" max="3574" width="25" style="2" customWidth="1"/>
    <col min="3575" max="3576" width="11.42578125" style="2" customWidth="1"/>
    <col min="3577" max="3577" width="19.7109375" style="2" customWidth="1"/>
    <col min="3578" max="3578" width="11.42578125" style="2" customWidth="1"/>
    <col min="3579" max="3579" width="14.7109375" style="2" customWidth="1"/>
    <col min="3580" max="3586" width="11.42578125" style="2" customWidth="1"/>
    <col min="3587" max="3587" width="33.5703125" style="2" customWidth="1"/>
    <col min="3588" max="3821" width="11.42578125" style="2"/>
    <col min="3822" max="3822" width="15.7109375" style="2" customWidth="1"/>
    <col min="3823" max="3823" width="10.28515625" style="2" customWidth="1"/>
    <col min="3824" max="3824" width="16.42578125" style="2" customWidth="1"/>
    <col min="3825" max="3825" width="18.140625" style="2" customWidth="1"/>
    <col min="3826" max="3826" width="26.7109375" style="2" customWidth="1"/>
    <col min="3827" max="3828" width="11.42578125" style="2" customWidth="1"/>
    <col min="3829" max="3829" width="14.28515625" style="2" customWidth="1"/>
    <col min="3830" max="3830" width="25" style="2" customWidth="1"/>
    <col min="3831" max="3832" width="11.42578125" style="2" customWidth="1"/>
    <col min="3833" max="3833" width="19.7109375" style="2" customWidth="1"/>
    <col min="3834" max="3834" width="11.42578125" style="2" customWidth="1"/>
    <col min="3835" max="3835" width="14.7109375" style="2" customWidth="1"/>
    <col min="3836" max="3842" width="11.42578125" style="2" customWidth="1"/>
    <col min="3843" max="3843" width="33.5703125" style="2" customWidth="1"/>
    <col min="3844" max="4077" width="11.42578125" style="2"/>
    <col min="4078" max="4078" width="15.7109375" style="2" customWidth="1"/>
    <col min="4079" max="4079" width="10.28515625" style="2" customWidth="1"/>
    <col min="4080" max="4080" width="16.42578125" style="2" customWidth="1"/>
    <col min="4081" max="4081" width="18.140625" style="2" customWidth="1"/>
    <col min="4082" max="4082" width="26.7109375" style="2" customWidth="1"/>
    <col min="4083" max="4084" width="11.42578125" style="2" customWidth="1"/>
    <col min="4085" max="4085" width="14.28515625" style="2" customWidth="1"/>
    <col min="4086" max="4086" width="25" style="2" customWidth="1"/>
    <col min="4087" max="4088" width="11.42578125" style="2" customWidth="1"/>
    <col min="4089" max="4089" width="19.7109375" style="2" customWidth="1"/>
    <col min="4090" max="4090" width="11.42578125" style="2" customWidth="1"/>
    <col min="4091" max="4091" width="14.7109375" style="2" customWidth="1"/>
    <col min="4092" max="4098" width="11.42578125" style="2" customWidth="1"/>
    <col min="4099" max="4099" width="33.5703125" style="2" customWidth="1"/>
    <col min="4100" max="4333" width="11.42578125" style="2"/>
    <col min="4334" max="4334" width="15.7109375" style="2" customWidth="1"/>
    <col min="4335" max="4335" width="10.28515625" style="2" customWidth="1"/>
    <col min="4336" max="4336" width="16.42578125" style="2" customWidth="1"/>
    <col min="4337" max="4337" width="18.140625" style="2" customWidth="1"/>
    <col min="4338" max="4338" width="26.7109375" style="2" customWidth="1"/>
    <col min="4339" max="4340" width="11.42578125" style="2" customWidth="1"/>
    <col min="4341" max="4341" width="14.28515625" style="2" customWidth="1"/>
    <col min="4342" max="4342" width="25" style="2" customWidth="1"/>
    <col min="4343" max="4344" width="11.42578125" style="2" customWidth="1"/>
    <col min="4345" max="4345" width="19.7109375" style="2" customWidth="1"/>
    <col min="4346" max="4346" width="11.42578125" style="2" customWidth="1"/>
    <col min="4347" max="4347" width="14.7109375" style="2" customWidth="1"/>
    <col min="4348" max="4354" width="11.42578125" style="2" customWidth="1"/>
    <col min="4355" max="4355" width="33.5703125" style="2" customWidth="1"/>
    <col min="4356" max="4589" width="11.42578125" style="2"/>
    <col min="4590" max="4590" width="15.7109375" style="2" customWidth="1"/>
    <col min="4591" max="4591" width="10.28515625" style="2" customWidth="1"/>
    <col min="4592" max="4592" width="16.42578125" style="2" customWidth="1"/>
    <col min="4593" max="4593" width="18.140625" style="2" customWidth="1"/>
    <col min="4594" max="4594" width="26.7109375" style="2" customWidth="1"/>
    <col min="4595" max="4596" width="11.42578125" style="2" customWidth="1"/>
    <col min="4597" max="4597" width="14.28515625" style="2" customWidth="1"/>
    <col min="4598" max="4598" width="25" style="2" customWidth="1"/>
    <col min="4599" max="4600" width="11.42578125" style="2" customWidth="1"/>
    <col min="4601" max="4601" width="19.7109375" style="2" customWidth="1"/>
    <col min="4602" max="4602" width="11.42578125" style="2" customWidth="1"/>
    <col min="4603" max="4603" width="14.7109375" style="2" customWidth="1"/>
    <col min="4604" max="4610" width="11.42578125" style="2" customWidth="1"/>
    <col min="4611" max="4611" width="33.5703125" style="2" customWidth="1"/>
    <col min="4612" max="4845" width="11.42578125" style="2"/>
    <col min="4846" max="4846" width="15.7109375" style="2" customWidth="1"/>
    <col min="4847" max="4847" width="10.28515625" style="2" customWidth="1"/>
    <col min="4848" max="4848" width="16.42578125" style="2" customWidth="1"/>
    <col min="4849" max="4849" width="18.140625" style="2" customWidth="1"/>
    <col min="4850" max="4850" width="26.7109375" style="2" customWidth="1"/>
    <col min="4851" max="4852" width="11.42578125" style="2" customWidth="1"/>
    <col min="4853" max="4853" width="14.28515625" style="2" customWidth="1"/>
    <col min="4854" max="4854" width="25" style="2" customWidth="1"/>
    <col min="4855" max="4856" width="11.42578125" style="2" customWidth="1"/>
    <col min="4857" max="4857" width="19.7109375" style="2" customWidth="1"/>
    <col min="4858" max="4858" width="11.42578125" style="2" customWidth="1"/>
    <col min="4859" max="4859" width="14.7109375" style="2" customWidth="1"/>
    <col min="4860" max="4866" width="11.42578125" style="2" customWidth="1"/>
    <col min="4867" max="4867" width="33.5703125" style="2" customWidth="1"/>
    <col min="4868" max="5101" width="11.42578125" style="2"/>
    <col min="5102" max="5102" width="15.7109375" style="2" customWidth="1"/>
    <col min="5103" max="5103" width="10.28515625" style="2" customWidth="1"/>
    <col min="5104" max="5104" width="16.42578125" style="2" customWidth="1"/>
    <col min="5105" max="5105" width="18.140625" style="2" customWidth="1"/>
    <col min="5106" max="5106" width="26.7109375" style="2" customWidth="1"/>
    <col min="5107" max="5108" width="11.42578125" style="2" customWidth="1"/>
    <col min="5109" max="5109" width="14.28515625" style="2" customWidth="1"/>
    <col min="5110" max="5110" width="25" style="2" customWidth="1"/>
    <col min="5111" max="5112" width="11.42578125" style="2" customWidth="1"/>
    <col min="5113" max="5113" width="19.7109375" style="2" customWidth="1"/>
    <col min="5114" max="5114" width="11.42578125" style="2" customWidth="1"/>
    <col min="5115" max="5115" width="14.7109375" style="2" customWidth="1"/>
    <col min="5116" max="5122" width="11.42578125" style="2" customWidth="1"/>
    <col min="5123" max="5123" width="33.5703125" style="2" customWidth="1"/>
    <col min="5124" max="5357" width="11.42578125" style="2"/>
    <col min="5358" max="5358" width="15.7109375" style="2" customWidth="1"/>
    <col min="5359" max="5359" width="10.28515625" style="2" customWidth="1"/>
    <col min="5360" max="5360" width="16.42578125" style="2" customWidth="1"/>
    <col min="5361" max="5361" width="18.140625" style="2" customWidth="1"/>
    <col min="5362" max="5362" width="26.7109375" style="2" customWidth="1"/>
    <col min="5363" max="5364" width="11.42578125" style="2" customWidth="1"/>
    <col min="5365" max="5365" width="14.28515625" style="2" customWidth="1"/>
    <col min="5366" max="5366" width="25" style="2" customWidth="1"/>
    <col min="5367" max="5368" width="11.42578125" style="2" customWidth="1"/>
    <col min="5369" max="5369" width="19.7109375" style="2" customWidth="1"/>
    <col min="5370" max="5370" width="11.42578125" style="2" customWidth="1"/>
    <col min="5371" max="5371" width="14.7109375" style="2" customWidth="1"/>
    <col min="5372" max="5378" width="11.42578125" style="2" customWidth="1"/>
    <col min="5379" max="5379" width="33.5703125" style="2" customWidth="1"/>
    <col min="5380" max="5613" width="11.42578125" style="2"/>
    <col min="5614" max="5614" width="15.7109375" style="2" customWidth="1"/>
    <col min="5615" max="5615" width="10.28515625" style="2" customWidth="1"/>
    <col min="5616" max="5616" width="16.42578125" style="2" customWidth="1"/>
    <col min="5617" max="5617" width="18.140625" style="2" customWidth="1"/>
    <col min="5618" max="5618" width="26.7109375" style="2" customWidth="1"/>
    <col min="5619" max="5620" width="11.42578125" style="2" customWidth="1"/>
    <col min="5621" max="5621" width="14.28515625" style="2" customWidth="1"/>
    <col min="5622" max="5622" width="25" style="2" customWidth="1"/>
    <col min="5623" max="5624" width="11.42578125" style="2" customWidth="1"/>
    <col min="5625" max="5625" width="19.7109375" style="2" customWidth="1"/>
    <col min="5626" max="5626" width="11.42578125" style="2" customWidth="1"/>
    <col min="5627" max="5627" width="14.7109375" style="2" customWidth="1"/>
    <col min="5628" max="5634" width="11.42578125" style="2" customWidth="1"/>
    <col min="5635" max="5635" width="33.5703125" style="2" customWidth="1"/>
    <col min="5636" max="5869" width="11.42578125" style="2"/>
    <col min="5870" max="5870" width="15.7109375" style="2" customWidth="1"/>
    <col min="5871" max="5871" width="10.28515625" style="2" customWidth="1"/>
    <col min="5872" max="5872" width="16.42578125" style="2" customWidth="1"/>
    <col min="5873" max="5873" width="18.140625" style="2" customWidth="1"/>
    <col min="5874" max="5874" width="26.7109375" style="2" customWidth="1"/>
    <col min="5875" max="5876" width="11.42578125" style="2" customWidth="1"/>
    <col min="5877" max="5877" width="14.28515625" style="2" customWidth="1"/>
    <col min="5878" max="5878" width="25" style="2" customWidth="1"/>
    <col min="5879" max="5880" width="11.42578125" style="2" customWidth="1"/>
    <col min="5881" max="5881" width="19.7109375" style="2" customWidth="1"/>
    <col min="5882" max="5882" width="11.42578125" style="2" customWidth="1"/>
    <col min="5883" max="5883" width="14.7109375" style="2" customWidth="1"/>
    <col min="5884" max="5890" width="11.42578125" style="2" customWidth="1"/>
    <col min="5891" max="5891" width="33.5703125" style="2" customWidth="1"/>
    <col min="5892" max="6125" width="11.42578125" style="2"/>
    <col min="6126" max="6126" width="15.7109375" style="2" customWidth="1"/>
    <col min="6127" max="6127" width="10.28515625" style="2" customWidth="1"/>
    <col min="6128" max="6128" width="16.42578125" style="2" customWidth="1"/>
    <col min="6129" max="6129" width="18.140625" style="2" customWidth="1"/>
    <col min="6130" max="6130" width="26.7109375" style="2" customWidth="1"/>
    <col min="6131" max="6132" width="11.42578125" style="2" customWidth="1"/>
    <col min="6133" max="6133" width="14.28515625" style="2" customWidth="1"/>
    <col min="6134" max="6134" width="25" style="2" customWidth="1"/>
    <col min="6135" max="6136" width="11.42578125" style="2" customWidth="1"/>
    <col min="6137" max="6137" width="19.7109375" style="2" customWidth="1"/>
    <col min="6138" max="6138" width="11.42578125" style="2" customWidth="1"/>
    <col min="6139" max="6139" width="14.7109375" style="2" customWidth="1"/>
    <col min="6140" max="6146" width="11.42578125" style="2" customWidth="1"/>
    <col min="6147" max="6147" width="33.5703125" style="2" customWidth="1"/>
    <col min="6148" max="6381" width="11.42578125" style="2"/>
    <col min="6382" max="6382" width="15.7109375" style="2" customWidth="1"/>
    <col min="6383" max="6383" width="10.28515625" style="2" customWidth="1"/>
    <col min="6384" max="6384" width="16.42578125" style="2" customWidth="1"/>
    <col min="6385" max="6385" width="18.140625" style="2" customWidth="1"/>
    <col min="6386" max="6386" width="26.7109375" style="2" customWidth="1"/>
    <col min="6387" max="6388" width="11.42578125" style="2" customWidth="1"/>
    <col min="6389" max="6389" width="14.28515625" style="2" customWidth="1"/>
    <col min="6390" max="6390" width="25" style="2" customWidth="1"/>
    <col min="6391" max="6392" width="11.42578125" style="2" customWidth="1"/>
    <col min="6393" max="6393" width="19.7109375" style="2" customWidth="1"/>
    <col min="6394" max="6394" width="11.42578125" style="2" customWidth="1"/>
    <col min="6395" max="6395" width="14.7109375" style="2" customWidth="1"/>
    <col min="6396" max="6402" width="11.42578125" style="2" customWidth="1"/>
    <col min="6403" max="6403" width="33.5703125" style="2" customWidth="1"/>
    <col min="6404" max="6637" width="11.42578125" style="2"/>
    <col min="6638" max="6638" width="15.7109375" style="2" customWidth="1"/>
    <col min="6639" max="6639" width="10.28515625" style="2" customWidth="1"/>
    <col min="6640" max="6640" width="16.42578125" style="2" customWidth="1"/>
    <col min="6641" max="6641" width="18.140625" style="2" customWidth="1"/>
    <col min="6642" max="6642" width="26.7109375" style="2" customWidth="1"/>
    <col min="6643" max="6644" width="11.42578125" style="2" customWidth="1"/>
    <col min="6645" max="6645" width="14.28515625" style="2" customWidth="1"/>
    <col min="6646" max="6646" width="25" style="2" customWidth="1"/>
    <col min="6647" max="6648" width="11.42578125" style="2" customWidth="1"/>
    <col min="6649" max="6649" width="19.7109375" style="2" customWidth="1"/>
    <col min="6650" max="6650" width="11.42578125" style="2" customWidth="1"/>
    <col min="6651" max="6651" width="14.7109375" style="2" customWidth="1"/>
    <col min="6652" max="6658" width="11.42578125" style="2" customWidth="1"/>
    <col min="6659" max="6659" width="33.5703125" style="2" customWidth="1"/>
    <col min="6660" max="6893" width="11.42578125" style="2"/>
    <col min="6894" max="6894" width="15.7109375" style="2" customWidth="1"/>
    <col min="6895" max="6895" width="10.28515625" style="2" customWidth="1"/>
    <col min="6896" max="6896" width="16.42578125" style="2" customWidth="1"/>
    <col min="6897" max="6897" width="18.140625" style="2" customWidth="1"/>
    <col min="6898" max="6898" width="26.7109375" style="2" customWidth="1"/>
    <col min="6899" max="6900" width="11.42578125" style="2" customWidth="1"/>
    <col min="6901" max="6901" width="14.28515625" style="2" customWidth="1"/>
    <col min="6902" max="6902" width="25" style="2" customWidth="1"/>
    <col min="6903" max="6904" width="11.42578125" style="2" customWidth="1"/>
    <col min="6905" max="6905" width="19.7109375" style="2" customWidth="1"/>
    <col min="6906" max="6906" width="11.42578125" style="2" customWidth="1"/>
    <col min="6907" max="6907" width="14.7109375" style="2" customWidth="1"/>
    <col min="6908" max="6914" width="11.42578125" style="2" customWidth="1"/>
    <col min="6915" max="6915" width="33.5703125" style="2" customWidth="1"/>
    <col min="6916" max="7149" width="11.42578125" style="2"/>
    <col min="7150" max="7150" width="15.7109375" style="2" customWidth="1"/>
    <col min="7151" max="7151" width="10.28515625" style="2" customWidth="1"/>
    <col min="7152" max="7152" width="16.42578125" style="2" customWidth="1"/>
    <col min="7153" max="7153" width="18.140625" style="2" customWidth="1"/>
    <col min="7154" max="7154" width="26.7109375" style="2" customWidth="1"/>
    <col min="7155" max="7156" width="11.42578125" style="2" customWidth="1"/>
    <col min="7157" max="7157" width="14.28515625" style="2" customWidth="1"/>
    <col min="7158" max="7158" width="25" style="2" customWidth="1"/>
    <col min="7159" max="7160" width="11.42578125" style="2" customWidth="1"/>
    <col min="7161" max="7161" width="19.7109375" style="2" customWidth="1"/>
    <col min="7162" max="7162" width="11.42578125" style="2" customWidth="1"/>
    <col min="7163" max="7163" width="14.7109375" style="2" customWidth="1"/>
    <col min="7164" max="7170" width="11.42578125" style="2" customWidth="1"/>
    <col min="7171" max="7171" width="33.5703125" style="2" customWidth="1"/>
    <col min="7172" max="7405" width="11.42578125" style="2"/>
    <col min="7406" max="7406" width="15.7109375" style="2" customWidth="1"/>
    <col min="7407" max="7407" width="10.28515625" style="2" customWidth="1"/>
    <col min="7408" max="7408" width="16.42578125" style="2" customWidth="1"/>
    <col min="7409" max="7409" width="18.140625" style="2" customWidth="1"/>
    <col min="7410" max="7410" width="26.7109375" style="2" customWidth="1"/>
    <col min="7411" max="7412" width="11.42578125" style="2" customWidth="1"/>
    <col min="7413" max="7413" width="14.28515625" style="2" customWidth="1"/>
    <col min="7414" max="7414" width="25" style="2" customWidth="1"/>
    <col min="7415" max="7416" width="11.42578125" style="2" customWidth="1"/>
    <col min="7417" max="7417" width="19.7109375" style="2" customWidth="1"/>
    <col min="7418" max="7418" width="11.42578125" style="2" customWidth="1"/>
    <col min="7419" max="7419" width="14.7109375" style="2" customWidth="1"/>
    <col min="7420" max="7426" width="11.42578125" style="2" customWidth="1"/>
    <col min="7427" max="7427" width="33.5703125" style="2" customWidth="1"/>
    <col min="7428" max="7661" width="11.42578125" style="2"/>
    <col min="7662" max="7662" width="15.7109375" style="2" customWidth="1"/>
    <col min="7663" max="7663" width="10.28515625" style="2" customWidth="1"/>
    <col min="7664" max="7664" width="16.42578125" style="2" customWidth="1"/>
    <col min="7665" max="7665" width="18.140625" style="2" customWidth="1"/>
    <col min="7666" max="7666" width="26.7109375" style="2" customWidth="1"/>
    <col min="7667" max="7668" width="11.42578125" style="2" customWidth="1"/>
    <col min="7669" max="7669" width="14.28515625" style="2" customWidth="1"/>
    <col min="7670" max="7670" width="25" style="2" customWidth="1"/>
    <col min="7671" max="7672" width="11.42578125" style="2" customWidth="1"/>
    <col min="7673" max="7673" width="19.7109375" style="2" customWidth="1"/>
    <col min="7674" max="7674" width="11.42578125" style="2" customWidth="1"/>
    <col min="7675" max="7675" width="14.7109375" style="2" customWidth="1"/>
    <col min="7676" max="7682" width="11.42578125" style="2" customWidth="1"/>
    <col min="7683" max="7683" width="33.5703125" style="2" customWidth="1"/>
    <col min="7684" max="7917" width="11.42578125" style="2"/>
    <col min="7918" max="7918" width="15.7109375" style="2" customWidth="1"/>
    <col min="7919" max="7919" width="10.28515625" style="2" customWidth="1"/>
    <col min="7920" max="7920" width="16.42578125" style="2" customWidth="1"/>
    <col min="7921" max="7921" width="18.140625" style="2" customWidth="1"/>
    <col min="7922" max="7922" width="26.7109375" style="2" customWidth="1"/>
    <col min="7923" max="7924" width="11.42578125" style="2" customWidth="1"/>
    <col min="7925" max="7925" width="14.28515625" style="2" customWidth="1"/>
    <col min="7926" max="7926" width="25" style="2" customWidth="1"/>
    <col min="7927" max="7928" width="11.42578125" style="2" customWidth="1"/>
    <col min="7929" max="7929" width="19.7109375" style="2" customWidth="1"/>
    <col min="7930" max="7930" width="11.42578125" style="2" customWidth="1"/>
    <col min="7931" max="7931" width="14.7109375" style="2" customWidth="1"/>
    <col min="7932" max="7938" width="11.42578125" style="2" customWidth="1"/>
    <col min="7939" max="7939" width="33.5703125" style="2" customWidth="1"/>
    <col min="7940" max="8173" width="11.42578125" style="2"/>
    <col min="8174" max="8174" width="15.7109375" style="2" customWidth="1"/>
    <col min="8175" max="8175" width="10.28515625" style="2" customWidth="1"/>
    <col min="8176" max="8176" width="16.42578125" style="2" customWidth="1"/>
    <col min="8177" max="8177" width="18.140625" style="2" customWidth="1"/>
    <col min="8178" max="8178" width="26.7109375" style="2" customWidth="1"/>
    <col min="8179" max="8180" width="11.42578125" style="2" customWidth="1"/>
    <col min="8181" max="8181" width="14.28515625" style="2" customWidth="1"/>
    <col min="8182" max="8182" width="25" style="2" customWidth="1"/>
    <col min="8183" max="8184" width="11.42578125" style="2" customWidth="1"/>
    <col min="8185" max="8185" width="19.7109375" style="2" customWidth="1"/>
    <col min="8186" max="8186" width="11.42578125" style="2" customWidth="1"/>
    <col min="8187" max="8187" width="14.7109375" style="2" customWidth="1"/>
    <col min="8188" max="8194" width="11.42578125" style="2" customWidth="1"/>
    <col min="8195" max="8195" width="33.5703125" style="2" customWidth="1"/>
    <col min="8196" max="8429" width="11.42578125" style="2"/>
    <col min="8430" max="8430" width="15.7109375" style="2" customWidth="1"/>
    <col min="8431" max="8431" width="10.28515625" style="2" customWidth="1"/>
    <col min="8432" max="8432" width="16.42578125" style="2" customWidth="1"/>
    <col min="8433" max="8433" width="18.140625" style="2" customWidth="1"/>
    <col min="8434" max="8434" width="26.7109375" style="2" customWidth="1"/>
    <col min="8435" max="8436" width="11.42578125" style="2" customWidth="1"/>
    <col min="8437" max="8437" width="14.28515625" style="2" customWidth="1"/>
    <col min="8438" max="8438" width="25" style="2" customWidth="1"/>
    <col min="8439" max="8440" width="11.42578125" style="2" customWidth="1"/>
    <col min="8441" max="8441" width="19.7109375" style="2" customWidth="1"/>
    <col min="8442" max="8442" width="11.42578125" style="2" customWidth="1"/>
    <col min="8443" max="8443" width="14.7109375" style="2" customWidth="1"/>
    <col min="8444" max="8450" width="11.42578125" style="2" customWidth="1"/>
    <col min="8451" max="8451" width="33.5703125" style="2" customWidth="1"/>
    <col min="8452" max="8685" width="11.42578125" style="2"/>
    <col min="8686" max="8686" width="15.7109375" style="2" customWidth="1"/>
    <col min="8687" max="8687" width="10.28515625" style="2" customWidth="1"/>
    <col min="8688" max="8688" width="16.42578125" style="2" customWidth="1"/>
    <col min="8689" max="8689" width="18.140625" style="2" customWidth="1"/>
    <col min="8690" max="8690" width="26.7109375" style="2" customWidth="1"/>
    <col min="8691" max="8692" width="11.42578125" style="2" customWidth="1"/>
    <col min="8693" max="8693" width="14.28515625" style="2" customWidth="1"/>
    <col min="8694" max="8694" width="25" style="2" customWidth="1"/>
    <col min="8695" max="8696" width="11.42578125" style="2" customWidth="1"/>
    <col min="8697" max="8697" width="19.7109375" style="2" customWidth="1"/>
    <col min="8698" max="8698" width="11.42578125" style="2" customWidth="1"/>
    <col min="8699" max="8699" width="14.7109375" style="2" customWidth="1"/>
    <col min="8700" max="8706" width="11.42578125" style="2" customWidth="1"/>
    <col min="8707" max="8707" width="33.5703125" style="2" customWidth="1"/>
    <col min="8708" max="8941" width="11.42578125" style="2"/>
    <col min="8942" max="8942" width="15.7109375" style="2" customWidth="1"/>
    <col min="8943" max="8943" width="10.28515625" style="2" customWidth="1"/>
    <col min="8944" max="8944" width="16.42578125" style="2" customWidth="1"/>
    <col min="8945" max="8945" width="18.140625" style="2" customWidth="1"/>
    <col min="8946" max="8946" width="26.7109375" style="2" customWidth="1"/>
    <col min="8947" max="8948" width="11.42578125" style="2" customWidth="1"/>
    <col min="8949" max="8949" width="14.28515625" style="2" customWidth="1"/>
    <col min="8950" max="8950" width="25" style="2" customWidth="1"/>
    <col min="8951" max="8952" width="11.42578125" style="2" customWidth="1"/>
    <col min="8953" max="8953" width="19.7109375" style="2" customWidth="1"/>
    <col min="8954" max="8954" width="11.42578125" style="2" customWidth="1"/>
    <col min="8955" max="8955" width="14.7109375" style="2" customWidth="1"/>
    <col min="8956" max="8962" width="11.42578125" style="2" customWidth="1"/>
    <col min="8963" max="8963" width="33.5703125" style="2" customWidth="1"/>
    <col min="8964" max="9197" width="11.42578125" style="2"/>
    <col min="9198" max="9198" width="15.7109375" style="2" customWidth="1"/>
    <col min="9199" max="9199" width="10.28515625" style="2" customWidth="1"/>
    <col min="9200" max="9200" width="16.42578125" style="2" customWidth="1"/>
    <col min="9201" max="9201" width="18.140625" style="2" customWidth="1"/>
    <col min="9202" max="9202" width="26.7109375" style="2" customWidth="1"/>
    <col min="9203" max="9204" width="11.42578125" style="2" customWidth="1"/>
    <col min="9205" max="9205" width="14.28515625" style="2" customWidth="1"/>
    <col min="9206" max="9206" width="25" style="2" customWidth="1"/>
    <col min="9207" max="9208" width="11.42578125" style="2" customWidth="1"/>
    <col min="9209" max="9209" width="19.7109375" style="2" customWidth="1"/>
    <col min="9210" max="9210" width="11.42578125" style="2" customWidth="1"/>
    <col min="9211" max="9211" width="14.7109375" style="2" customWidth="1"/>
    <col min="9212" max="9218" width="11.42578125" style="2" customWidth="1"/>
    <col min="9219" max="9219" width="33.5703125" style="2" customWidth="1"/>
    <col min="9220" max="9453" width="11.42578125" style="2"/>
    <col min="9454" max="9454" width="15.7109375" style="2" customWidth="1"/>
    <col min="9455" max="9455" width="10.28515625" style="2" customWidth="1"/>
    <col min="9456" max="9456" width="16.42578125" style="2" customWidth="1"/>
    <col min="9457" max="9457" width="18.140625" style="2" customWidth="1"/>
    <col min="9458" max="9458" width="26.7109375" style="2" customWidth="1"/>
    <col min="9459" max="9460" width="11.42578125" style="2" customWidth="1"/>
    <col min="9461" max="9461" width="14.28515625" style="2" customWidth="1"/>
    <col min="9462" max="9462" width="25" style="2" customWidth="1"/>
    <col min="9463" max="9464" width="11.42578125" style="2" customWidth="1"/>
    <col min="9465" max="9465" width="19.7109375" style="2" customWidth="1"/>
    <col min="9466" max="9466" width="11.42578125" style="2" customWidth="1"/>
    <col min="9467" max="9467" width="14.7109375" style="2" customWidth="1"/>
    <col min="9468" max="9474" width="11.42578125" style="2" customWidth="1"/>
    <col min="9475" max="9475" width="33.5703125" style="2" customWidth="1"/>
    <col min="9476" max="9709" width="11.42578125" style="2"/>
    <col min="9710" max="9710" width="15.7109375" style="2" customWidth="1"/>
    <col min="9711" max="9711" width="10.28515625" style="2" customWidth="1"/>
    <col min="9712" max="9712" width="16.42578125" style="2" customWidth="1"/>
    <col min="9713" max="9713" width="18.140625" style="2" customWidth="1"/>
    <col min="9714" max="9714" width="26.7109375" style="2" customWidth="1"/>
    <col min="9715" max="9716" width="11.42578125" style="2" customWidth="1"/>
    <col min="9717" max="9717" width="14.28515625" style="2" customWidth="1"/>
    <col min="9718" max="9718" width="25" style="2" customWidth="1"/>
    <col min="9719" max="9720" width="11.42578125" style="2" customWidth="1"/>
    <col min="9721" max="9721" width="19.7109375" style="2" customWidth="1"/>
    <col min="9722" max="9722" width="11.42578125" style="2" customWidth="1"/>
    <col min="9723" max="9723" width="14.7109375" style="2" customWidth="1"/>
    <col min="9724" max="9730" width="11.42578125" style="2" customWidth="1"/>
    <col min="9731" max="9731" width="33.5703125" style="2" customWidth="1"/>
    <col min="9732" max="9965" width="11.42578125" style="2"/>
    <col min="9966" max="9966" width="15.7109375" style="2" customWidth="1"/>
    <col min="9967" max="9967" width="10.28515625" style="2" customWidth="1"/>
    <col min="9968" max="9968" width="16.42578125" style="2" customWidth="1"/>
    <col min="9969" max="9969" width="18.140625" style="2" customWidth="1"/>
    <col min="9970" max="9970" width="26.7109375" style="2" customWidth="1"/>
    <col min="9971" max="9972" width="11.42578125" style="2" customWidth="1"/>
    <col min="9973" max="9973" width="14.28515625" style="2" customWidth="1"/>
    <col min="9974" max="9974" width="25" style="2" customWidth="1"/>
    <col min="9975" max="9976" width="11.42578125" style="2" customWidth="1"/>
    <col min="9977" max="9977" width="19.7109375" style="2" customWidth="1"/>
    <col min="9978" max="9978" width="11.42578125" style="2" customWidth="1"/>
    <col min="9979" max="9979" width="14.7109375" style="2" customWidth="1"/>
    <col min="9980" max="9986" width="11.42578125" style="2" customWidth="1"/>
    <col min="9987" max="9987" width="33.5703125" style="2" customWidth="1"/>
    <col min="9988" max="10221" width="11.42578125" style="2"/>
    <col min="10222" max="10222" width="15.7109375" style="2" customWidth="1"/>
    <col min="10223" max="10223" width="10.28515625" style="2" customWidth="1"/>
    <col min="10224" max="10224" width="16.42578125" style="2" customWidth="1"/>
    <col min="10225" max="10225" width="18.140625" style="2" customWidth="1"/>
    <col min="10226" max="10226" width="26.7109375" style="2" customWidth="1"/>
    <col min="10227" max="10228" width="11.42578125" style="2" customWidth="1"/>
    <col min="10229" max="10229" width="14.28515625" style="2" customWidth="1"/>
    <col min="10230" max="10230" width="25" style="2" customWidth="1"/>
    <col min="10231" max="10232" width="11.42578125" style="2" customWidth="1"/>
    <col min="10233" max="10233" width="19.7109375" style="2" customWidth="1"/>
    <col min="10234" max="10234" width="11.42578125" style="2" customWidth="1"/>
    <col min="10235" max="10235" width="14.7109375" style="2" customWidth="1"/>
    <col min="10236" max="10242" width="11.42578125" style="2" customWidth="1"/>
    <col min="10243" max="10243" width="33.5703125" style="2" customWidth="1"/>
    <col min="10244" max="10477" width="11.42578125" style="2"/>
    <col min="10478" max="10478" width="15.7109375" style="2" customWidth="1"/>
    <col min="10479" max="10479" width="10.28515625" style="2" customWidth="1"/>
    <col min="10480" max="10480" width="16.42578125" style="2" customWidth="1"/>
    <col min="10481" max="10481" width="18.140625" style="2" customWidth="1"/>
    <col min="10482" max="10482" width="26.7109375" style="2" customWidth="1"/>
    <col min="10483" max="10484" width="11.42578125" style="2" customWidth="1"/>
    <col min="10485" max="10485" width="14.28515625" style="2" customWidth="1"/>
    <col min="10486" max="10486" width="25" style="2" customWidth="1"/>
    <col min="10487" max="10488" width="11.42578125" style="2" customWidth="1"/>
    <col min="10489" max="10489" width="19.7109375" style="2" customWidth="1"/>
    <col min="10490" max="10490" width="11.42578125" style="2" customWidth="1"/>
    <col min="10491" max="10491" width="14.7109375" style="2" customWidth="1"/>
    <col min="10492" max="10498" width="11.42578125" style="2" customWidth="1"/>
    <col min="10499" max="10499" width="33.5703125" style="2" customWidth="1"/>
    <col min="10500" max="10733" width="11.42578125" style="2"/>
    <col min="10734" max="10734" width="15.7109375" style="2" customWidth="1"/>
    <col min="10735" max="10735" width="10.28515625" style="2" customWidth="1"/>
    <col min="10736" max="10736" width="16.42578125" style="2" customWidth="1"/>
    <col min="10737" max="10737" width="18.140625" style="2" customWidth="1"/>
    <col min="10738" max="10738" width="26.7109375" style="2" customWidth="1"/>
    <col min="10739" max="10740" width="11.42578125" style="2" customWidth="1"/>
    <col min="10741" max="10741" width="14.28515625" style="2" customWidth="1"/>
    <col min="10742" max="10742" width="25" style="2" customWidth="1"/>
    <col min="10743" max="10744" width="11.42578125" style="2" customWidth="1"/>
    <col min="10745" max="10745" width="19.7109375" style="2" customWidth="1"/>
    <col min="10746" max="10746" width="11.42578125" style="2" customWidth="1"/>
    <col min="10747" max="10747" width="14.7109375" style="2" customWidth="1"/>
    <col min="10748" max="10754" width="11.42578125" style="2" customWidth="1"/>
    <col min="10755" max="10755" width="33.5703125" style="2" customWidth="1"/>
    <col min="10756" max="10989" width="11.42578125" style="2"/>
    <col min="10990" max="10990" width="15.7109375" style="2" customWidth="1"/>
    <col min="10991" max="10991" width="10.28515625" style="2" customWidth="1"/>
    <col min="10992" max="10992" width="16.42578125" style="2" customWidth="1"/>
    <col min="10993" max="10993" width="18.140625" style="2" customWidth="1"/>
    <col min="10994" max="10994" width="26.7109375" style="2" customWidth="1"/>
    <col min="10995" max="10996" width="11.42578125" style="2" customWidth="1"/>
    <col min="10997" max="10997" width="14.28515625" style="2" customWidth="1"/>
    <col min="10998" max="10998" width="25" style="2" customWidth="1"/>
    <col min="10999" max="11000" width="11.42578125" style="2" customWidth="1"/>
    <col min="11001" max="11001" width="19.7109375" style="2" customWidth="1"/>
    <col min="11002" max="11002" width="11.42578125" style="2" customWidth="1"/>
    <col min="11003" max="11003" width="14.7109375" style="2" customWidth="1"/>
    <col min="11004" max="11010" width="11.42578125" style="2" customWidth="1"/>
    <col min="11011" max="11011" width="33.5703125" style="2" customWidth="1"/>
    <col min="11012" max="11245" width="11.42578125" style="2"/>
    <col min="11246" max="11246" width="15.7109375" style="2" customWidth="1"/>
    <col min="11247" max="11247" width="10.28515625" style="2" customWidth="1"/>
    <col min="11248" max="11248" width="16.42578125" style="2" customWidth="1"/>
    <col min="11249" max="11249" width="18.140625" style="2" customWidth="1"/>
    <col min="11250" max="11250" width="26.7109375" style="2" customWidth="1"/>
    <col min="11251" max="11252" width="11.42578125" style="2" customWidth="1"/>
    <col min="11253" max="11253" width="14.28515625" style="2" customWidth="1"/>
    <col min="11254" max="11254" width="25" style="2" customWidth="1"/>
    <col min="11255" max="11256" width="11.42578125" style="2" customWidth="1"/>
    <col min="11257" max="11257" width="19.7109375" style="2" customWidth="1"/>
    <col min="11258" max="11258" width="11.42578125" style="2" customWidth="1"/>
    <col min="11259" max="11259" width="14.7109375" style="2" customWidth="1"/>
    <col min="11260" max="11266" width="11.42578125" style="2" customWidth="1"/>
    <col min="11267" max="11267" width="33.5703125" style="2" customWidth="1"/>
    <col min="11268" max="11501" width="11.42578125" style="2"/>
    <col min="11502" max="11502" width="15.7109375" style="2" customWidth="1"/>
    <col min="11503" max="11503" width="10.28515625" style="2" customWidth="1"/>
    <col min="11504" max="11504" width="16.42578125" style="2" customWidth="1"/>
    <col min="11505" max="11505" width="18.140625" style="2" customWidth="1"/>
    <col min="11506" max="11506" width="26.7109375" style="2" customWidth="1"/>
    <col min="11507" max="11508" width="11.42578125" style="2" customWidth="1"/>
    <col min="11509" max="11509" width="14.28515625" style="2" customWidth="1"/>
    <col min="11510" max="11510" width="25" style="2" customWidth="1"/>
    <col min="11511" max="11512" width="11.42578125" style="2" customWidth="1"/>
    <col min="11513" max="11513" width="19.7109375" style="2" customWidth="1"/>
    <col min="11514" max="11514" width="11.42578125" style="2" customWidth="1"/>
    <col min="11515" max="11515" width="14.7109375" style="2" customWidth="1"/>
    <col min="11516" max="11522" width="11.42578125" style="2" customWidth="1"/>
    <col min="11523" max="11523" width="33.5703125" style="2" customWidth="1"/>
    <col min="11524" max="11757" width="11.42578125" style="2"/>
    <col min="11758" max="11758" width="15.7109375" style="2" customWidth="1"/>
    <col min="11759" max="11759" width="10.28515625" style="2" customWidth="1"/>
    <col min="11760" max="11760" width="16.42578125" style="2" customWidth="1"/>
    <col min="11761" max="11761" width="18.140625" style="2" customWidth="1"/>
    <col min="11762" max="11762" width="26.7109375" style="2" customWidth="1"/>
    <col min="11763" max="11764" width="11.42578125" style="2" customWidth="1"/>
    <col min="11765" max="11765" width="14.28515625" style="2" customWidth="1"/>
    <col min="11766" max="11766" width="25" style="2" customWidth="1"/>
    <col min="11767" max="11768" width="11.42578125" style="2" customWidth="1"/>
    <col min="11769" max="11769" width="19.7109375" style="2" customWidth="1"/>
    <col min="11770" max="11770" width="11.42578125" style="2" customWidth="1"/>
    <col min="11771" max="11771" width="14.7109375" style="2" customWidth="1"/>
    <col min="11772" max="11778" width="11.42578125" style="2" customWidth="1"/>
    <col min="11779" max="11779" width="33.5703125" style="2" customWidth="1"/>
    <col min="11780" max="12013" width="11.42578125" style="2"/>
    <col min="12014" max="12014" width="15.7109375" style="2" customWidth="1"/>
    <col min="12015" max="12015" width="10.28515625" style="2" customWidth="1"/>
    <col min="12016" max="12016" width="16.42578125" style="2" customWidth="1"/>
    <col min="12017" max="12017" width="18.140625" style="2" customWidth="1"/>
    <col min="12018" max="12018" width="26.7109375" style="2" customWidth="1"/>
    <col min="12019" max="12020" width="11.42578125" style="2" customWidth="1"/>
    <col min="12021" max="12021" width="14.28515625" style="2" customWidth="1"/>
    <col min="12022" max="12022" width="25" style="2" customWidth="1"/>
    <col min="12023" max="12024" width="11.42578125" style="2" customWidth="1"/>
    <col min="12025" max="12025" width="19.7109375" style="2" customWidth="1"/>
    <col min="12026" max="12026" width="11.42578125" style="2" customWidth="1"/>
    <col min="12027" max="12027" width="14.7109375" style="2" customWidth="1"/>
    <col min="12028" max="12034" width="11.42578125" style="2" customWidth="1"/>
    <col min="12035" max="12035" width="33.5703125" style="2" customWidth="1"/>
    <col min="12036" max="12269" width="11.42578125" style="2"/>
    <col min="12270" max="12270" width="15.7109375" style="2" customWidth="1"/>
    <col min="12271" max="12271" width="10.28515625" style="2" customWidth="1"/>
    <col min="12272" max="12272" width="16.42578125" style="2" customWidth="1"/>
    <col min="12273" max="12273" width="18.140625" style="2" customWidth="1"/>
    <col min="12274" max="12274" width="26.7109375" style="2" customWidth="1"/>
    <col min="12275" max="12276" width="11.42578125" style="2" customWidth="1"/>
    <col min="12277" max="12277" width="14.28515625" style="2" customWidth="1"/>
    <col min="12278" max="12278" width="25" style="2" customWidth="1"/>
    <col min="12279" max="12280" width="11.42578125" style="2" customWidth="1"/>
    <col min="12281" max="12281" width="19.7109375" style="2" customWidth="1"/>
    <col min="12282" max="12282" width="11.42578125" style="2" customWidth="1"/>
    <col min="12283" max="12283" width="14.7109375" style="2" customWidth="1"/>
    <col min="12284" max="12290" width="11.42578125" style="2" customWidth="1"/>
    <col min="12291" max="12291" width="33.5703125" style="2" customWidth="1"/>
    <col min="12292" max="12525" width="11.42578125" style="2"/>
    <col min="12526" max="12526" width="15.7109375" style="2" customWidth="1"/>
    <col min="12527" max="12527" width="10.28515625" style="2" customWidth="1"/>
    <col min="12528" max="12528" width="16.42578125" style="2" customWidth="1"/>
    <col min="12529" max="12529" width="18.140625" style="2" customWidth="1"/>
    <col min="12530" max="12530" width="26.7109375" style="2" customWidth="1"/>
    <col min="12531" max="12532" width="11.42578125" style="2" customWidth="1"/>
    <col min="12533" max="12533" width="14.28515625" style="2" customWidth="1"/>
    <col min="12534" max="12534" width="25" style="2" customWidth="1"/>
    <col min="12535" max="12536" width="11.42578125" style="2" customWidth="1"/>
    <col min="12537" max="12537" width="19.7109375" style="2" customWidth="1"/>
    <col min="12538" max="12538" width="11.42578125" style="2" customWidth="1"/>
    <col min="12539" max="12539" width="14.7109375" style="2" customWidth="1"/>
    <col min="12540" max="12546" width="11.42578125" style="2" customWidth="1"/>
    <col min="12547" max="12547" width="33.5703125" style="2" customWidth="1"/>
    <col min="12548" max="12781" width="11.42578125" style="2"/>
    <col min="12782" max="12782" width="15.7109375" style="2" customWidth="1"/>
    <col min="12783" max="12783" width="10.28515625" style="2" customWidth="1"/>
    <col min="12784" max="12784" width="16.42578125" style="2" customWidth="1"/>
    <col min="12785" max="12785" width="18.140625" style="2" customWidth="1"/>
    <col min="12786" max="12786" width="26.7109375" style="2" customWidth="1"/>
    <col min="12787" max="12788" width="11.42578125" style="2" customWidth="1"/>
    <col min="12789" max="12789" width="14.28515625" style="2" customWidth="1"/>
    <col min="12790" max="12790" width="25" style="2" customWidth="1"/>
    <col min="12791" max="12792" width="11.42578125" style="2" customWidth="1"/>
    <col min="12793" max="12793" width="19.7109375" style="2" customWidth="1"/>
    <col min="12794" max="12794" width="11.42578125" style="2" customWidth="1"/>
    <col min="12795" max="12795" width="14.7109375" style="2" customWidth="1"/>
    <col min="12796" max="12802" width="11.42578125" style="2" customWidth="1"/>
    <col min="12803" max="12803" width="33.5703125" style="2" customWidth="1"/>
    <col min="12804" max="13037" width="11.42578125" style="2"/>
    <col min="13038" max="13038" width="15.7109375" style="2" customWidth="1"/>
    <col min="13039" max="13039" width="10.28515625" style="2" customWidth="1"/>
    <col min="13040" max="13040" width="16.42578125" style="2" customWidth="1"/>
    <col min="13041" max="13041" width="18.140625" style="2" customWidth="1"/>
    <col min="13042" max="13042" width="26.7109375" style="2" customWidth="1"/>
    <col min="13043" max="13044" width="11.42578125" style="2" customWidth="1"/>
    <col min="13045" max="13045" width="14.28515625" style="2" customWidth="1"/>
    <col min="13046" max="13046" width="25" style="2" customWidth="1"/>
    <col min="13047" max="13048" width="11.42578125" style="2" customWidth="1"/>
    <col min="13049" max="13049" width="19.7109375" style="2" customWidth="1"/>
    <col min="13050" max="13050" width="11.42578125" style="2" customWidth="1"/>
    <col min="13051" max="13051" width="14.7109375" style="2" customWidth="1"/>
    <col min="13052" max="13058" width="11.42578125" style="2" customWidth="1"/>
    <col min="13059" max="13059" width="33.5703125" style="2" customWidth="1"/>
    <col min="13060" max="13293" width="11.42578125" style="2"/>
    <col min="13294" max="13294" width="15.7109375" style="2" customWidth="1"/>
    <col min="13295" max="13295" width="10.28515625" style="2" customWidth="1"/>
    <col min="13296" max="13296" width="16.42578125" style="2" customWidth="1"/>
    <col min="13297" max="13297" width="18.140625" style="2" customWidth="1"/>
    <col min="13298" max="13298" width="26.7109375" style="2" customWidth="1"/>
    <col min="13299" max="13300" width="11.42578125" style="2" customWidth="1"/>
    <col min="13301" max="13301" width="14.28515625" style="2" customWidth="1"/>
    <col min="13302" max="13302" width="25" style="2" customWidth="1"/>
    <col min="13303" max="13304" width="11.42578125" style="2" customWidth="1"/>
    <col min="13305" max="13305" width="19.7109375" style="2" customWidth="1"/>
    <col min="13306" max="13306" width="11.42578125" style="2" customWidth="1"/>
    <col min="13307" max="13307" width="14.7109375" style="2" customWidth="1"/>
    <col min="13308" max="13314" width="11.42578125" style="2" customWidth="1"/>
    <col min="13315" max="13315" width="33.5703125" style="2" customWidth="1"/>
    <col min="13316" max="13549" width="11.42578125" style="2"/>
    <col min="13550" max="13550" width="15.7109375" style="2" customWidth="1"/>
    <col min="13551" max="13551" width="10.28515625" style="2" customWidth="1"/>
    <col min="13552" max="13552" width="16.42578125" style="2" customWidth="1"/>
    <col min="13553" max="13553" width="18.140625" style="2" customWidth="1"/>
    <col min="13554" max="13554" width="26.7109375" style="2" customWidth="1"/>
    <col min="13555" max="13556" width="11.42578125" style="2" customWidth="1"/>
    <col min="13557" max="13557" width="14.28515625" style="2" customWidth="1"/>
    <col min="13558" max="13558" width="25" style="2" customWidth="1"/>
    <col min="13559" max="13560" width="11.42578125" style="2" customWidth="1"/>
    <col min="13561" max="13561" width="19.7109375" style="2" customWidth="1"/>
    <col min="13562" max="13562" width="11.42578125" style="2" customWidth="1"/>
    <col min="13563" max="13563" width="14.7109375" style="2" customWidth="1"/>
    <col min="13564" max="13570" width="11.42578125" style="2" customWidth="1"/>
    <col min="13571" max="13571" width="33.5703125" style="2" customWidth="1"/>
    <col min="13572" max="13805" width="11.42578125" style="2"/>
    <col min="13806" max="13806" width="15.7109375" style="2" customWidth="1"/>
    <col min="13807" max="13807" width="10.28515625" style="2" customWidth="1"/>
    <col min="13808" max="13808" width="16.42578125" style="2" customWidth="1"/>
    <col min="13809" max="13809" width="18.140625" style="2" customWidth="1"/>
    <col min="13810" max="13810" width="26.7109375" style="2" customWidth="1"/>
    <col min="13811" max="13812" width="11.42578125" style="2" customWidth="1"/>
    <col min="13813" max="13813" width="14.28515625" style="2" customWidth="1"/>
    <col min="13814" max="13814" width="25" style="2" customWidth="1"/>
    <col min="13815" max="13816" width="11.42578125" style="2" customWidth="1"/>
    <col min="13817" max="13817" width="19.7109375" style="2" customWidth="1"/>
    <col min="13818" max="13818" width="11.42578125" style="2" customWidth="1"/>
    <col min="13819" max="13819" width="14.7109375" style="2" customWidth="1"/>
    <col min="13820" max="13826" width="11.42578125" style="2" customWidth="1"/>
    <col min="13827" max="13827" width="33.5703125" style="2" customWidth="1"/>
    <col min="13828" max="14061" width="11.42578125" style="2"/>
    <col min="14062" max="14062" width="15.7109375" style="2" customWidth="1"/>
    <col min="14063" max="14063" width="10.28515625" style="2" customWidth="1"/>
    <col min="14064" max="14064" width="16.42578125" style="2" customWidth="1"/>
    <col min="14065" max="14065" width="18.140625" style="2" customWidth="1"/>
    <col min="14066" max="14066" width="26.7109375" style="2" customWidth="1"/>
    <col min="14067" max="14068" width="11.42578125" style="2" customWidth="1"/>
    <col min="14069" max="14069" width="14.28515625" style="2" customWidth="1"/>
    <col min="14070" max="14070" width="25" style="2" customWidth="1"/>
    <col min="14071" max="14072" width="11.42578125" style="2" customWidth="1"/>
    <col min="14073" max="14073" width="19.7109375" style="2" customWidth="1"/>
    <col min="14074" max="14074" width="11.42578125" style="2" customWidth="1"/>
    <col min="14075" max="14075" width="14.7109375" style="2" customWidth="1"/>
    <col min="14076" max="14082" width="11.42578125" style="2" customWidth="1"/>
    <col min="14083" max="14083" width="33.5703125" style="2" customWidth="1"/>
    <col min="14084" max="14317" width="11.42578125" style="2"/>
    <col min="14318" max="14318" width="15.7109375" style="2" customWidth="1"/>
    <col min="14319" max="14319" width="10.28515625" style="2" customWidth="1"/>
    <col min="14320" max="14320" width="16.42578125" style="2" customWidth="1"/>
    <col min="14321" max="14321" width="18.140625" style="2" customWidth="1"/>
    <col min="14322" max="14322" width="26.7109375" style="2" customWidth="1"/>
    <col min="14323" max="14324" width="11.42578125" style="2" customWidth="1"/>
    <col min="14325" max="14325" width="14.28515625" style="2" customWidth="1"/>
    <col min="14326" max="14326" width="25" style="2" customWidth="1"/>
    <col min="14327" max="14328" width="11.42578125" style="2" customWidth="1"/>
    <col min="14329" max="14329" width="19.7109375" style="2" customWidth="1"/>
    <col min="14330" max="14330" width="11.42578125" style="2" customWidth="1"/>
    <col min="14331" max="14331" width="14.7109375" style="2" customWidth="1"/>
    <col min="14332" max="14338" width="11.42578125" style="2" customWidth="1"/>
    <col min="14339" max="14339" width="33.5703125" style="2" customWidth="1"/>
    <col min="14340" max="14573" width="11.42578125" style="2"/>
    <col min="14574" max="14574" width="15.7109375" style="2" customWidth="1"/>
    <col min="14575" max="14575" width="10.28515625" style="2" customWidth="1"/>
    <col min="14576" max="14576" width="16.42578125" style="2" customWidth="1"/>
    <col min="14577" max="14577" width="18.140625" style="2" customWidth="1"/>
    <col min="14578" max="14578" width="26.7109375" style="2" customWidth="1"/>
    <col min="14579" max="14580" width="11.42578125" style="2" customWidth="1"/>
    <col min="14581" max="14581" width="14.28515625" style="2" customWidth="1"/>
    <col min="14582" max="14582" width="25" style="2" customWidth="1"/>
    <col min="14583" max="14584" width="11.42578125" style="2" customWidth="1"/>
    <col min="14585" max="14585" width="19.7109375" style="2" customWidth="1"/>
    <col min="14586" max="14586" width="11.42578125" style="2" customWidth="1"/>
    <col min="14587" max="14587" width="14.7109375" style="2" customWidth="1"/>
    <col min="14588" max="14594" width="11.42578125" style="2" customWidth="1"/>
    <col min="14595" max="14595" width="33.5703125" style="2" customWidth="1"/>
    <col min="14596" max="14829" width="11.42578125" style="2"/>
    <col min="14830" max="14830" width="15.7109375" style="2" customWidth="1"/>
    <col min="14831" max="14831" width="10.28515625" style="2" customWidth="1"/>
    <col min="14832" max="14832" width="16.42578125" style="2" customWidth="1"/>
    <col min="14833" max="14833" width="18.140625" style="2" customWidth="1"/>
    <col min="14834" max="14834" width="26.7109375" style="2" customWidth="1"/>
    <col min="14835" max="14836" width="11.42578125" style="2" customWidth="1"/>
    <col min="14837" max="14837" width="14.28515625" style="2" customWidth="1"/>
    <col min="14838" max="14838" width="25" style="2" customWidth="1"/>
    <col min="14839" max="14840" width="11.42578125" style="2" customWidth="1"/>
    <col min="14841" max="14841" width="19.7109375" style="2" customWidth="1"/>
    <col min="14842" max="14842" width="11.42578125" style="2" customWidth="1"/>
    <col min="14843" max="14843" width="14.7109375" style="2" customWidth="1"/>
    <col min="14844" max="14850" width="11.42578125" style="2" customWidth="1"/>
    <col min="14851" max="14851" width="33.5703125" style="2" customWidth="1"/>
    <col min="14852" max="15085" width="11.42578125" style="2"/>
    <col min="15086" max="15086" width="15.7109375" style="2" customWidth="1"/>
    <col min="15087" max="15087" width="10.28515625" style="2" customWidth="1"/>
    <col min="15088" max="15088" width="16.42578125" style="2" customWidth="1"/>
    <col min="15089" max="15089" width="18.140625" style="2" customWidth="1"/>
    <col min="15090" max="15090" width="26.7109375" style="2" customWidth="1"/>
    <col min="15091" max="15092" width="11.42578125" style="2" customWidth="1"/>
    <col min="15093" max="15093" width="14.28515625" style="2" customWidth="1"/>
    <col min="15094" max="15094" width="25" style="2" customWidth="1"/>
    <col min="15095" max="15096" width="11.42578125" style="2" customWidth="1"/>
    <col min="15097" max="15097" width="19.7109375" style="2" customWidth="1"/>
    <col min="15098" max="15098" width="11.42578125" style="2" customWidth="1"/>
    <col min="15099" max="15099" width="14.7109375" style="2" customWidth="1"/>
    <col min="15100" max="15106" width="11.42578125" style="2" customWidth="1"/>
    <col min="15107" max="15107" width="33.5703125" style="2" customWidth="1"/>
    <col min="15108" max="15341" width="11.42578125" style="2"/>
    <col min="15342" max="15342" width="15.7109375" style="2" customWidth="1"/>
    <col min="15343" max="15343" width="10.28515625" style="2" customWidth="1"/>
    <col min="15344" max="15344" width="16.42578125" style="2" customWidth="1"/>
    <col min="15345" max="15345" width="18.140625" style="2" customWidth="1"/>
    <col min="15346" max="15346" width="26.7109375" style="2" customWidth="1"/>
    <col min="15347" max="15348" width="11.42578125" style="2" customWidth="1"/>
    <col min="15349" max="15349" width="14.28515625" style="2" customWidth="1"/>
    <col min="15350" max="15350" width="25" style="2" customWidth="1"/>
    <col min="15351" max="15352" width="11.42578125" style="2" customWidth="1"/>
    <col min="15353" max="15353" width="19.7109375" style="2" customWidth="1"/>
    <col min="15354" max="15354" width="11.42578125" style="2" customWidth="1"/>
    <col min="15355" max="15355" width="14.7109375" style="2" customWidth="1"/>
    <col min="15356" max="15362" width="11.42578125" style="2" customWidth="1"/>
    <col min="15363" max="15363" width="33.5703125" style="2" customWidth="1"/>
    <col min="15364" max="15597" width="11.42578125" style="2"/>
    <col min="15598" max="15598" width="15.7109375" style="2" customWidth="1"/>
    <col min="15599" max="15599" width="10.28515625" style="2" customWidth="1"/>
    <col min="15600" max="15600" width="16.42578125" style="2" customWidth="1"/>
    <col min="15601" max="15601" width="18.140625" style="2" customWidth="1"/>
    <col min="15602" max="15602" width="26.7109375" style="2" customWidth="1"/>
    <col min="15603" max="15604" width="11.42578125" style="2" customWidth="1"/>
    <col min="15605" max="15605" width="14.28515625" style="2" customWidth="1"/>
    <col min="15606" max="15606" width="25" style="2" customWidth="1"/>
    <col min="15607" max="15608" width="11.42578125" style="2" customWidth="1"/>
    <col min="15609" max="15609" width="19.7109375" style="2" customWidth="1"/>
    <col min="15610" max="15610" width="11.42578125" style="2" customWidth="1"/>
    <col min="15611" max="15611" width="14.7109375" style="2" customWidth="1"/>
    <col min="15612" max="15618" width="11.42578125" style="2" customWidth="1"/>
    <col min="15619" max="15619" width="33.5703125" style="2" customWidth="1"/>
    <col min="15620" max="15853" width="11.42578125" style="2"/>
    <col min="15854" max="15854" width="15.7109375" style="2" customWidth="1"/>
    <col min="15855" max="15855" width="10.28515625" style="2" customWidth="1"/>
    <col min="15856" max="15856" width="16.42578125" style="2" customWidth="1"/>
    <col min="15857" max="15857" width="18.140625" style="2" customWidth="1"/>
    <col min="15858" max="15858" width="26.7109375" style="2" customWidth="1"/>
    <col min="15859" max="15860" width="11.42578125" style="2" customWidth="1"/>
    <col min="15861" max="15861" width="14.28515625" style="2" customWidth="1"/>
    <col min="15862" max="15862" width="25" style="2" customWidth="1"/>
    <col min="15863" max="15864" width="11.42578125" style="2" customWidth="1"/>
    <col min="15865" max="15865" width="19.7109375" style="2" customWidth="1"/>
    <col min="15866" max="15866" width="11.42578125" style="2" customWidth="1"/>
    <col min="15867" max="15867" width="14.7109375" style="2" customWidth="1"/>
    <col min="15868" max="15874" width="11.42578125" style="2" customWidth="1"/>
    <col min="15875" max="15875" width="33.5703125" style="2" customWidth="1"/>
    <col min="15876" max="16109" width="11.42578125" style="2"/>
    <col min="16110" max="16110" width="15.7109375" style="2" customWidth="1"/>
    <col min="16111" max="16111" width="10.28515625" style="2" customWidth="1"/>
    <col min="16112" max="16112" width="16.42578125" style="2" customWidth="1"/>
    <col min="16113" max="16113" width="18.140625" style="2" customWidth="1"/>
    <col min="16114" max="16114" width="26.7109375" style="2" customWidth="1"/>
    <col min="16115" max="16116" width="11.42578125" style="2" customWidth="1"/>
    <col min="16117" max="16117" width="14.28515625" style="2" customWidth="1"/>
    <col min="16118" max="16118" width="25" style="2" customWidth="1"/>
    <col min="16119" max="16120" width="11.42578125" style="2" customWidth="1"/>
    <col min="16121" max="16121" width="19.7109375" style="2" customWidth="1"/>
    <col min="16122" max="16122" width="11.42578125" style="2" customWidth="1"/>
    <col min="16123" max="16123" width="14.7109375" style="2" customWidth="1"/>
    <col min="16124" max="16130" width="11.42578125" style="2" customWidth="1"/>
    <col min="16131" max="16131" width="33.5703125" style="2" customWidth="1"/>
    <col min="16132" max="16384" width="11.42578125" style="2"/>
  </cols>
  <sheetData>
    <row r="1" spans="2:5" ht="13.5" thickBot="1"/>
    <row r="2" spans="2:5" ht="15.75" thickBot="1">
      <c r="B2" s="239" t="s">
        <v>941</v>
      </c>
    </row>
    <row r="3" spans="2:5" ht="13.5" thickBot="1">
      <c r="C3" s="20"/>
      <c r="D3" s="20"/>
      <c r="E3" s="20"/>
    </row>
    <row r="4" spans="2:5" ht="35.25" customHeight="1" thickBot="1">
      <c r="C4" s="1168" t="s">
        <v>867</v>
      </c>
      <c r="D4" s="1169"/>
      <c r="E4" s="1170"/>
    </row>
    <row r="5" spans="2:5" ht="15.75" customHeight="1" thickBot="1">
      <c r="C5" s="158" t="s">
        <v>403</v>
      </c>
      <c r="D5" s="1171" t="s">
        <v>404</v>
      </c>
      <c r="E5" s="1172"/>
    </row>
    <row r="6" spans="2:5" ht="15" customHeight="1">
      <c r="C6" s="1155" t="s">
        <v>405</v>
      </c>
      <c r="D6" s="1173" t="s">
        <v>406</v>
      </c>
      <c r="E6" s="1174"/>
    </row>
    <row r="7" spans="2:5" ht="15" customHeight="1">
      <c r="C7" s="1156"/>
      <c r="D7" s="1160" t="s">
        <v>407</v>
      </c>
      <c r="E7" s="1161"/>
    </row>
    <row r="8" spans="2:5" ht="15" customHeight="1">
      <c r="C8" s="1156"/>
      <c r="D8" s="1160" t="s">
        <v>408</v>
      </c>
      <c r="E8" s="1161"/>
    </row>
    <row r="9" spans="2:5" ht="15" customHeight="1">
      <c r="C9" s="1156"/>
      <c r="D9" s="1160" t="s">
        <v>409</v>
      </c>
      <c r="E9" s="1161"/>
    </row>
    <row r="10" spans="2:5" ht="15" customHeight="1">
      <c r="C10" s="1156"/>
      <c r="D10" s="1160" t="s">
        <v>410</v>
      </c>
      <c r="E10" s="1161"/>
    </row>
    <row r="11" spans="2:5" ht="15" customHeight="1" thickBot="1">
      <c r="C11" s="1157"/>
      <c r="D11" s="1162" t="s">
        <v>411</v>
      </c>
      <c r="E11" s="1163"/>
    </row>
    <row r="12" spans="2:5" ht="15" customHeight="1">
      <c r="C12" s="1155" t="s">
        <v>412</v>
      </c>
      <c r="D12" s="1158" t="s">
        <v>413</v>
      </c>
      <c r="E12" s="1159"/>
    </row>
    <row r="13" spans="2:5" ht="15" customHeight="1">
      <c r="C13" s="1156"/>
      <c r="D13" s="1160" t="s">
        <v>414</v>
      </c>
      <c r="E13" s="1161"/>
    </row>
    <row r="14" spans="2:5" ht="15" customHeight="1">
      <c r="C14" s="1156"/>
      <c r="D14" s="1160" t="s">
        <v>415</v>
      </c>
      <c r="E14" s="1161"/>
    </row>
    <row r="15" spans="2:5" ht="15" customHeight="1">
      <c r="C15" s="1156"/>
      <c r="D15" s="1160" t="s">
        <v>416</v>
      </c>
      <c r="E15" s="1161"/>
    </row>
    <row r="16" spans="2:5" ht="15" customHeight="1" thickBot="1">
      <c r="C16" s="1157"/>
      <c r="D16" s="1162" t="s">
        <v>417</v>
      </c>
      <c r="E16" s="1163"/>
    </row>
    <row r="17" spans="3:5" ht="15" customHeight="1">
      <c r="C17" s="1155" t="s">
        <v>418</v>
      </c>
      <c r="D17" s="1158" t="s">
        <v>419</v>
      </c>
      <c r="E17" s="1159"/>
    </row>
    <row r="18" spans="3:5" ht="15" customHeight="1">
      <c r="C18" s="1156"/>
      <c r="D18" s="1160" t="s">
        <v>420</v>
      </c>
      <c r="E18" s="1161"/>
    </row>
    <row r="19" spans="3:5" ht="15" customHeight="1" thickBot="1">
      <c r="C19" s="1157"/>
      <c r="D19" s="1162" t="s">
        <v>421</v>
      </c>
      <c r="E19" s="1163"/>
    </row>
    <row r="20" spans="3:5" ht="15" customHeight="1">
      <c r="C20" s="1155" t="s">
        <v>422</v>
      </c>
      <c r="D20" s="1158" t="s">
        <v>423</v>
      </c>
      <c r="E20" s="1159"/>
    </row>
    <row r="21" spans="3:5" ht="15" customHeight="1">
      <c r="C21" s="1156"/>
      <c r="D21" s="1160" t="s">
        <v>424</v>
      </c>
      <c r="E21" s="1161"/>
    </row>
    <row r="22" spans="3:5" ht="15" customHeight="1" thickBot="1">
      <c r="C22" s="1157"/>
      <c r="D22" s="1162" t="s">
        <v>425</v>
      </c>
      <c r="E22" s="1163"/>
    </row>
    <row r="23" spans="3:5" ht="15" customHeight="1">
      <c r="C23" s="1155" t="s">
        <v>426</v>
      </c>
      <c r="D23" s="1158" t="s">
        <v>427</v>
      </c>
      <c r="E23" s="1159"/>
    </row>
    <row r="24" spans="3:5" ht="15" customHeight="1">
      <c r="C24" s="1156"/>
      <c r="D24" s="1160" t="s">
        <v>428</v>
      </c>
      <c r="E24" s="1161"/>
    </row>
    <row r="25" spans="3:5" ht="15" customHeight="1">
      <c r="C25" s="1156"/>
      <c r="D25" s="1160" t="s">
        <v>429</v>
      </c>
      <c r="E25" s="1161"/>
    </row>
    <row r="26" spans="3:5" ht="15" customHeight="1">
      <c r="C26" s="1156"/>
      <c r="D26" s="1160" t="s">
        <v>430</v>
      </c>
      <c r="E26" s="1161"/>
    </row>
    <row r="27" spans="3:5" ht="15" customHeight="1">
      <c r="C27" s="1156"/>
      <c r="D27" s="1160" t="s">
        <v>431</v>
      </c>
      <c r="E27" s="1161"/>
    </row>
    <row r="28" spans="3:5" ht="15" customHeight="1">
      <c r="C28" s="1156"/>
      <c r="D28" s="1160" t="s">
        <v>432</v>
      </c>
      <c r="E28" s="1161"/>
    </row>
    <row r="29" spans="3:5" ht="15" customHeight="1">
      <c r="C29" s="1156"/>
      <c r="D29" s="1160" t="s">
        <v>433</v>
      </c>
      <c r="E29" s="1161"/>
    </row>
    <row r="30" spans="3:5" ht="15" customHeight="1">
      <c r="C30" s="1156"/>
      <c r="D30" s="1160" t="s">
        <v>434</v>
      </c>
      <c r="E30" s="1161"/>
    </row>
    <row r="31" spans="3:5" ht="15" customHeight="1">
      <c r="C31" s="1156"/>
      <c r="D31" s="1160" t="s">
        <v>435</v>
      </c>
      <c r="E31" s="1161"/>
    </row>
    <row r="32" spans="3:5" ht="15" customHeight="1">
      <c r="C32" s="1156"/>
      <c r="D32" s="1160" t="s">
        <v>436</v>
      </c>
      <c r="E32" s="1161"/>
    </row>
    <row r="33" spans="3:5" ht="15" customHeight="1">
      <c r="C33" s="1156"/>
      <c r="D33" s="1160" t="s">
        <v>437</v>
      </c>
      <c r="E33" s="1161"/>
    </row>
    <row r="34" spans="3:5" ht="15" customHeight="1">
      <c r="C34" s="1156"/>
      <c r="D34" s="1160" t="s">
        <v>438</v>
      </c>
      <c r="E34" s="1161"/>
    </row>
    <row r="35" spans="3:5" ht="15" customHeight="1" thickBot="1">
      <c r="C35" s="1157"/>
      <c r="D35" s="1162" t="s">
        <v>439</v>
      </c>
      <c r="E35" s="1163"/>
    </row>
    <row r="36" spans="3:5" ht="15" customHeight="1">
      <c r="C36" s="1155" t="s">
        <v>440</v>
      </c>
      <c r="D36" s="1158" t="s">
        <v>441</v>
      </c>
      <c r="E36" s="1159"/>
    </row>
    <row r="37" spans="3:5" ht="15" customHeight="1">
      <c r="C37" s="1156"/>
      <c r="D37" s="1160" t="s">
        <v>442</v>
      </c>
      <c r="E37" s="1161"/>
    </row>
    <row r="38" spans="3:5" ht="15" customHeight="1">
      <c r="C38" s="1156"/>
      <c r="D38" s="1160" t="s">
        <v>443</v>
      </c>
      <c r="E38" s="1161"/>
    </row>
    <row r="39" spans="3:5" ht="15" customHeight="1">
      <c r="C39" s="1156"/>
      <c r="D39" s="1160" t="s">
        <v>444</v>
      </c>
      <c r="E39" s="1161"/>
    </row>
    <row r="40" spans="3:5" ht="15" customHeight="1">
      <c r="C40" s="1156"/>
      <c r="D40" s="1160" t="s">
        <v>445</v>
      </c>
      <c r="E40" s="1161"/>
    </row>
    <row r="41" spans="3:5" ht="15" customHeight="1" thickBot="1">
      <c r="C41" s="1157"/>
      <c r="D41" s="1162" t="s">
        <v>446</v>
      </c>
      <c r="E41" s="1163"/>
    </row>
    <row r="42" spans="3:5" ht="15" customHeight="1">
      <c r="C42" s="1155" t="s">
        <v>447</v>
      </c>
      <c r="D42" s="1158" t="s">
        <v>448</v>
      </c>
      <c r="E42" s="1159"/>
    </row>
    <row r="43" spans="3:5" ht="15" customHeight="1">
      <c r="C43" s="1156"/>
      <c r="D43" s="1160" t="s">
        <v>449</v>
      </c>
      <c r="E43" s="1161"/>
    </row>
    <row r="44" spans="3:5" ht="15" customHeight="1">
      <c r="C44" s="1156"/>
      <c r="D44" s="1160" t="s">
        <v>450</v>
      </c>
      <c r="E44" s="1161"/>
    </row>
    <row r="45" spans="3:5" ht="15" customHeight="1">
      <c r="C45" s="1156"/>
      <c r="D45" s="1160" t="s">
        <v>451</v>
      </c>
      <c r="E45" s="1161"/>
    </row>
    <row r="46" spans="3:5" ht="15" customHeight="1" thickBot="1">
      <c r="C46" s="1157"/>
      <c r="D46" s="1162" t="s">
        <v>452</v>
      </c>
      <c r="E46" s="1163"/>
    </row>
    <row r="47" spans="3:5" ht="15" customHeight="1">
      <c r="C47" s="1155" t="s">
        <v>453</v>
      </c>
      <c r="D47" s="1158" t="s">
        <v>454</v>
      </c>
      <c r="E47" s="1159"/>
    </row>
    <row r="48" spans="3:5" ht="15" customHeight="1">
      <c r="C48" s="1156"/>
      <c r="D48" s="1160" t="s">
        <v>455</v>
      </c>
      <c r="E48" s="1161"/>
    </row>
    <row r="49" spans="3:6" ht="15" customHeight="1">
      <c r="C49" s="1156"/>
      <c r="D49" s="1160" t="s">
        <v>456</v>
      </c>
      <c r="E49" s="1161"/>
    </row>
    <row r="50" spans="3:6" ht="15" customHeight="1">
      <c r="C50" s="1156"/>
      <c r="D50" s="1160" t="s">
        <v>457</v>
      </c>
      <c r="E50" s="1161"/>
    </row>
    <row r="51" spans="3:6" ht="15" customHeight="1" thickBot="1">
      <c r="C51" s="1157"/>
      <c r="D51" s="1162" t="s">
        <v>458</v>
      </c>
      <c r="E51" s="1163"/>
    </row>
    <row r="52" spans="3:6" ht="30" customHeight="1" thickBot="1">
      <c r="C52" s="1164" t="s">
        <v>868</v>
      </c>
      <c r="D52" s="1165"/>
      <c r="E52" s="1166"/>
    </row>
    <row r="53" spans="3:6" ht="15">
      <c r="C53" s="159" t="s">
        <v>459</v>
      </c>
      <c r="D53" s="159" t="s">
        <v>460</v>
      </c>
      <c r="E53" s="160" t="s">
        <v>461</v>
      </c>
    </row>
    <row r="54" spans="3:6" ht="20.25" customHeight="1">
      <c r="C54" s="1153" t="s">
        <v>462</v>
      </c>
      <c r="D54" s="211" t="s">
        <v>463</v>
      </c>
      <c r="E54" s="212" t="s">
        <v>464</v>
      </c>
      <c r="F54" s="31"/>
    </row>
    <row r="55" spans="3:6" ht="14.25">
      <c r="C55" s="1153"/>
      <c r="D55" s="211" t="s">
        <v>465</v>
      </c>
      <c r="E55" s="212" t="s">
        <v>466</v>
      </c>
      <c r="F55" s="31"/>
    </row>
    <row r="56" spans="3:6" ht="14.25">
      <c r="C56" s="1153"/>
      <c r="D56" s="211" t="s">
        <v>467</v>
      </c>
      <c r="E56" s="212" t="s">
        <v>468</v>
      </c>
      <c r="F56" s="31"/>
    </row>
    <row r="57" spans="3:6" ht="14.25">
      <c r="C57" s="1153"/>
      <c r="D57" s="211" t="s">
        <v>469</v>
      </c>
      <c r="E57" s="212" t="s">
        <v>470</v>
      </c>
      <c r="F57" s="31"/>
    </row>
    <row r="58" spans="3:6" ht="14.25">
      <c r="C58" s="1153"/>
      <c r="D58" s="211" t="s">
        <v>471</v>
      </c>
      <c r="E58" s="212" t="s">
        <v>472</v>
      </c>
      <c r="F58" s="31"/>
    </row>
    <row r="59" spans="3:6" s="55" customFormat="1" ht="15" customHeight="1">
      <c r="C59" s="1167" t="s">
        <v>473</v>
      </c>
      <c r="D59" s="213" t="s">
        <v>474</v>
      </c>
      <c r="E59" s="212" t="s">
        <v>475</v>
      </c>
    </row>
    <row r="60" spans="3:6" s="55" customFormat="1" ht="15" customHeight="1">
      <c r="C60" s="1167"/>
      <c r="D60" s="213" t="s">
        <v>476</v>
      </c>
      <c r="E60" s="212" t="s">
        <v>477</v>
      </c>
    </row>
    <row r="61" spans="3:6" s="55" customFormat="1" ht="15" customHeight="1">
      <c r="C61" s="1167"/>
      <c r="D61" s="213" t="s">
        <v>478</v>
      </c>
      <c r="E61" s="212" t="s">
        <v>479</v>
      </c>
    </row>
    <row r="62" spans="3:6" s="55" customFormat="1" ht="15" customHeight="1">
      <c r="C62" s="1167"/>
      <c r="D62" s="214" t="s">
        <v>480</v>
      </c>
      <c r="E62" s="215" t="s">
        <v>481</v>
      </c>
    </row>
    <row r="63" spans="3:6" ht="14.25" customHeight="1">
      <c r="C63" s="1167" t="s">
        <v>482</v>
      </c>
      <c r="D63" s="216" t="s">
        <v>483</v>
      </c>
      <c r="E63" s="217" t="s">
        <v>468</v>
      </c>
    </row>
    <row r="64" spans="3:6" ht="12.75" customHeight="1">
      <c r="C64" s="1167"/>
      <c r="D64" s="216" t="s">
        <v>484</v>
      </c>
      <c r="E64" s="217" t="s">
        <v>485</v>
      </c>
    </row>
    <row r="65" spans="2:5" ht="12.75" customHeight="1">
      <c r="C65" s="1167"/>
      <c r="D65" s="216" t="s">
        <v>486</v>
      </c>
      <c r="E65" s="217" t="s">
        <v>487</v>
      </c>
    </row>
    <row r="66" spans="2:5" ht="12.75" customHeight="1">
      <c r="C66" s="1167"/>
      <c r="D66" s="216" t="s">
        <v>488</v>
      </c>
      <c r="E66" s="218" t="s">
        <v>489</v>
      </c>
    </row>
    <row r="67" spans="2:5" ht="12.75" customHeight="1">
      <c r="C67" s="1167"/>
      <c r="D67" s="216" t="s">
        <v>490</v>
      </c>
      <c r="E67" s="218" t="s">
        <v>491</v>
      </c>
    </row>
    <row r="68" spans="2:5" ht="12.75" customHeight="1">
      <c r="C68" s="1167"/>
      <c r="D68" s="216" t="s">
        <v>492</v>
      </c>
      <c r="E68" s="217" t="s">
        <v>493</v>
      </c>
    </row>
    <row r="69" spans="2:5" ht="14.25">
      <c r="C69" s="1153" t="s">
        <v>494</v>
      </c>
      <c r="D69" s="216" t="s">
        <v>495</v>
      </c>
      <c r="E69" s="217" t="s">
        <v>496</v>
      </c>
    </row>
    <row r="70" spans="2:5" ht="26.25" customHeight="1">
      <c r="C70" s="1153"/>
      <c r="D70" s="216" t="s">
        <v>497</v>
      </c>
      <c r="E70" s="217" t="s">
        <v>498</v>
      </c>
    </row>
    <row r="71" spans="2:5" ht="14.25">
      <c r="C71" s="1153" t="s">
        <v>499</v>
      </c>
      <c r="D71" s="216" t="s">
        <v>500</v>
      </c>
      <c r="E71" s="217" t="s">
        <v>501</v>
      </c>
    </row>
    <row r="72" spans="2:5" ht="74.25" customHeight="1" thickBot="1">
      <c r="C72" s="1154"/>
      <c r="D72" s="219" t="s">
        <v>502</v>
      </c>
      <c r="E72" s="220" t="s">
        <v>483</v>
      </c>
    </row>
    <row r="73" spans="2:5" ht="17.25" customHeight="1" thickBot="1"/>
    <row r="74" spans="2:5" ht="15.75" thickBot="1">
      <c r="B74" s="239" t="s">
        <v>941</v>
      </c>
      <c r="E74" s="149"/>
    </row>
    <row r="75" spans="2:5">
      <c r="E75" s="149"/>
    </row>
  </sheetData>
  <sheetProtection password="E0DB" sheet="1" objects="1" scenarios="1" formatCells="0" formatColumns="0" formatRows="0" sort="0" autoFilter="0"/>
  <mergeCells count="62">
    <mergeCell ref="C4:E4"/>
    <mergeCell ref="D5:E5"/>
    <mergeCell ref="C6:C11"/>
    <mergeCell ref="D6:E6"/>
    <mergeCell ref="D7:E7"/>
    <mergeCell ref="D8:E8"/>
    <mergeCell ref="D9:E9"/>
    <mergeCell ref="D10:E10"/>
    <mergeCell ref="D11:E11"/>
    <mergeCell ref="C12:C16"/>
    <mergeCell ref="D12:E12"/>
    <mergeCell ref="D13:E13"/>
    <mergeCell ref="D14:E14"/>
    <mergeCell ref="D15:E15"/>
    <mergeCell ref="D16:E16"/>
    <mergeCell ref="D28:E28"/>
    <mergeCell ref="D29:E29"/>
    <mergeCell ref="D30:E30"/>
    <mergeCell ref="D31:E31"/>
    <mergeCell ref="C17:C19"/>
    <mergeCell ref="D17:E17"/>
    <mergeCell ref="D18:E18"/>
    <mergeCell ref="D19:E19"/>
    <mergeCell ref="C20:C22"/>
    <mergeCell ref="D20:E20"/>
    <mergeCell ref="D21:E21"/>
    <mergeCell ref="D22:E22"/>
    <mergeCell ref="D32:E32"/>
    <mergeCell ref="D33:E33"/>
    <mergeCell ref="D34:E34"/>
    <mergeCell ref="D35:E35"/>
    <mergeCell ref="C36:C41"/>
    <mergeCell ref="D36:E36"/>
    <mergeCell ref="D37:E37"/>
    <mergeCell ref="D38:E38"/>
    <mergeCell ref="D39:E39"/>
    <mergeCell ref="D40:E40"/>
    <mergeCell ref="C23:C35"/>
    <mergeCell ref="D23:E23"/>
    <mergeCell ref="D24:E24"/>
    <mergeCell ref="D25:E25"/>
    <mergeCell ref="D26:E26"/>
    <mergeCell ref="D27:E27"/>
    <mergeCell ref="D41:E41"/>
    <mergeCell ref="C42:C46"/>
    <mergeCell ref="D42:E42"/>
    <mergeCell ref="D43:E43"/>
    <mergeCell ref="D44:E44"/>
    <mergeCell ref="D45:E45"/>
    <mergeCell ref="D46:E46"/>
    <mergeCell ref="C71:C72"/>
    <mergeCell ref="C47:C51"/>
    <mergeCell ref="D47:E47"/>
    <mergeCell ref="D48:E48"/>
    <mergeCell ref="D49:E49"/>
    <mergeCell ref="D50:E50"/>
    <mergeCell ref="D51:E51"/>
    <mergeCell ref="C52:E52"/>
    <mergeCell ref="C54:C58"/>
    <mergeCell ref="C59:C62"/>
    <mergeCell ref="C63:C68"/>
    <mergeCell ref="C69:C70"/>
  </mergeCells>
  <hyperlinks>
    <hyperlink ref="B2" location="Inicio!A1" display="INICIO"/>
    <hyperlink ref="B74" location="Inicio!A1" display="INICIO"/>
  </hyperlinks>
  <printOptions horizontalCentered="1" verticalCentered="1"/>
  <pageMargins left="0.70866141732283472" right="0.70866141732283472" top="0.74803149606299213" bottom="0.74803149606299213" header="0.31496062992125984" footer="0.31496062992125984"/>
  <pageSetup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Bt_inicio">
                <anchor moveWithCells="1" sizeWithCells="1">
                  <from>
                    <xdr:col>1</xdr:col>
                    <xdr:colOff>0</xdr:colOff>
                    <xdr:row>1</xdr:row>
                    <xdr:rowOff>0</xdr:rowOff>
                  </from>
                  <to>
                    <xdr:col>2</xdr:col>
                    <xdr:colOff>0</xdr:colOff>
                    <xdr:row>2</xdr:row>
                    <xdr:rowOff>19050</xdr:rowOff>
                  </to>
                </anchor>
              </controlPr>
            </control>
          </mc:Choice>
        </mc:AlternateContent>
        <mc:AlternateContent xmlns:mc="http://schemas.openxmlformats.org/markup-compatibility/2006">
          <mc:Choice Requires="x14">
            <control shapeId="19458" r:id="rId5" name="Button 2">
              <controlPr defaultSize="0" print="0" autoFill="0" autoPict="0" macro="[0]!Bt_inicio">
                <anchor moveWithCells="1" sizeWithCells="1">
                  <from>
                    <xdr:col>1</xdr:col>
                    <xdr:colOff>9525</xdr:colOff>
                    <xdr:row>73</xdr:row>
                    <xdr:rowOff>0</xdr:rowOff>
                  </from>
                  <to>
                    <xdr:col>2</xdr:col>
                    <xdr:colOff>9525</xdr:colOff>
                    <xdr:row>74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B2:E92"/>
  <sheetViews>
    <sheetView showGridLines="0" showRowColHeaders="0" zoomScaleNormal="100" zoomScaleSheetLayoutView="90" workbookViewId="0">
      <selection activeCell="C4" sqref="C4:D4"/>
    </sheetView>
  </sheetViews>
  <sheetFormatPr baseColWidth="10" defaultRowHeight="12.75"/>
  <cols>
    <col min="1" max="2" width="11.42578125" style="2"/>
    <col min="3" max="3" width="26.7109375" style="2" customWidth="1"/>
    <col min="4" max="4" width="61.5703125" style="2" customWidth="1"/>
    <col min="5" max="5" width="43.42578125" style="2" customWidth="1"/>
    <col min="6" max="6" width="8.5703125" style="2" customWidth="1"/>
    <col min="7" max="9" width="9.5703125" style="2" customWidth="1"/>
    <col min="10" max="237" width="11.42578125" style="2"/>
    <col min="238" max="238" width="15.7109375" style="2" customWidth="1"/>
    <col min="239" max="239" width="10.28515625" style="2" customWidth="1"/>
    <col min="240" max="240" width="16.42578125" style="2" customWidth="1"/>
    <col min="241" max="241" width="18.140625" style="2" customWidth="1"/>
    <col min="242" max="242" width="26.7109375" style="2" customWidth="1"/>
    <col min="243" max="244" width="11.42578125" style="2" customWidth="1"/>
    <col min="245" max="245" width="14.28515625" style="2" customWidth="1"/>
    <col min="246" max="246" width="25" style="2" customWidth="1"/>
    <col min="247" max="248" width="11.42578125" style="2" customWidth="1"/>
    <col min="249" max="249" width="19.7109375" style="2" customWidth="1"/>
    <col min="250" max="250" width="11.42578125" style="2" customWidth="1"/>
    <col min="251" max="251" width="14.7109375" style="2" customWidth="1"/>
    <col min="252" max="258" width="11.42578125" style="2" customWidth="1"/>
    <col min="259" max="259" width="33.5703125" style="2" customWidth="1"/>
    <col min="260" max="493" width="11.42578125" style="2"/>
    <col min="494" max="494" width="15.7109375" style="2" customWidth="1"/>
    <col min="495" max="495" width="10.28515625" style="2" customWidth="1"/>
    <col min="496" max="496" width="16.42578125" style="2" customWidth="1"/>
    <col min="497" max="497" width="18.140625" style="2" customWidth="1"/>
    <col min="498" max="498" width="26.7109375" style="2" customWidth="1"/>
    <col min="499" max="500" width="11.42578125" style="2" customWidth="1"/>
    <col min="501" max="501" width="14.28515625" style="2" customWidth="1"/>
    <col min="502" max="502" width="25" style="2" customWidth="1"/>
    <col min="503" max="504" width="11.42578125" style="2" customWidth="1"/>
    <col min="505" max="505" width="19.7109375" style="2" customWidth="1"/>
    <col min="506" max="506" width="11.42578125" style="2" customWidth="1"/>
    <col min="507" max="507" width="14.7109375" style="2" customWidth="1"/>
    <col min="508" max="514" width="11.42578125" style="2" customWidth="1"/>
    <col min="515" max="515" width="33.5703125" style="2" customWidth="1"/>
    <col min="516" max="749" width="11.42578125" style="2"/>
    <col min="750" max="750" width="15.7109375" style="2" customWidth="1"/>
    <col min="751" max="751" width="10.28515625" style="2" customWidth="1"/>
    <col min="752" max="752" width="16.42578125" style="2" customWidth="1"/>
    <col min="753" max="753" width="18.140625" style="2" customWidth="1"/>
    <col min="754" max="754" width="26.7109375" style="2" customWidth="1"/>
    <col min="755" max="756" width="11.42578125" style="2" customWidth="1"/>
    <col min="757" max="757" width="14.28515625" style="2" customWidth="1"/>
    <col min="758" max="758" width="25" style="2" customWidth="1"/>
    <col min="759" max="760" width="11.42578125" style="2" customWidth="1"/>
    <col min="761" max="761" width="19.7109375" style="2" customWidth="1"/>
    <col min="762" max="762" width="11.42578125" style="2" customWidth="1"/>
    <col min="763" max="763" width="14.7109375" style="2" customWidth="1"/>
    <col min="764" max="770" width="11.42578125" style="2" customWidth="1"/>
    <col min="771" max="771" width="33.5703125" style="2" customWidth="1"/>
    <col min="772" max="1005" width="11.42578125" style="2"/>
    <col min="1006" max="1006" width="15.7109375" style="2" customWidth="1"/>
    <col min="1007" max="1007" width="10.28515625" style="2" customWidth="1"/>
    <col min="1008" max="1008" width="16.42578125" style="2" customWidth="1"/>
    <col min="1009" max="1009" width="18.140625" style="2" customWidth="1"/>
    <col min="1010" max="1010" width="26.7109375" style="2" customWidth="1"/>
    <col min="1011" max="1012" width="11.42578125" style="2" customWidth="1"/>
    <col min="1013" max="1013" width="14.28515625" style="2" customWidth="1"/>
    <col min="1014" max="1014" width="25" style="2" customWidth="1"/>
    <col min="1015" max="1016" width="11.42578125" style="2" customWidth="1"/>
    <col min="1017" max="1017" width="19.7109375" style="2" customWidth="1"/>
    <col min="1018" max="1018" width="11.42578125" style="2" customWidth="1"/>
    <col min="1019" max="1019" width="14.7109375" style="2" customWidth="1"/>
    <col min="1020" max="1026" width="11.42578125" style="2" customWidth="1"/>
    <col min="1027" max="1027" width="33.5703125" style="2" customWidth="1"/>
    <col min="1028" max="1261" width="11.42578125" style="2"/>
    <col min="1262" max="1262" width="15.7109375" style="2" customWidth="1"/>
    <col min="1263" max="1263" width="10.28515625" style="2" customWidth="1"/>
    <col min="1264" max="1264" width="16.42578125" style="2" customWidth="1"/>
    <col min="1265" max="1265" width="18.140625" style="2" customWidth="1"/>
    <col min="1266" max="1266" width="26.7109375" style="2" customWidth="1"/>
    <col min="1267" max="1268" width="11.42578125" style="2" customWidth="1"/>
    <col min="1269" max="1269" width="14.28515625" style="2" customWidth="1"/>
    <col min="1270" max="1270" width="25" style="2" customWidth="1"/>
    <col min="1271" max="1272" width="11.42578125" style="2" customWidth="1"/>
    <col min="1273" max="1273" width="19.7109375" style="2" customWidth="1"/>
    <col min="1274" max="1274" width="11.42578125" style="2" customWidth="1"/>
    <col min="1275" max="1275" width="14.7109375" style="2" customWidth="1"/>
    <col min="1276" max="1282" width="11.42578125" style="2" customWidth="1"/>
    <col min="1283" max="1283" width="33.5703125" style="2" customWidth="1"/>
    <col min="1284" max="1517" width="11.42578125" style="2"/>
    <col min="1518" max="1518" width="15.7109375" style="2" customWidth="1"/>
    <col min="1519" max="1519" width="10.28515625" style="2" customWidth="1"/>
    <col min="1520" max="1520" width="16.42578125" style="2" customWidth="1"/>
    <col min="1521" max="1521" width="18.140625" style="2" customWidth="1"/>
    <col min="1522" max="1522" width="26.7109375" style="2" customWidth="1"/>
    <col min="1523" max="1524" width="11.42578125" style="2" customWidth="1"/>
    <col min="1525" max="1525" width="14.28515625" style="2" customWidth="1"/>
    <col min="1526" max="1526" width="25" style="2" customWidth="1"/>
    <col min="1527" max="1528" width="11.42578125" style="2" customWidth="1"/>
    <col min="1529" max="1529" width="19.7109375" style="2" customWidth="1"/>
    <col min="1530" max="1530" width="11.42578125" style="2" customWidth="1"/>
    <col min="1531" max="1531" width="14.7109375" style="2" customWidth="1"/>
    <col min="1532" max="1538" width="11.42578125" style="2" customWidth="1"/>
    <col min="1539" max="1539" width="33.5703125" style="2" customWidth="1"/>
    <col min="1540" max="1773" width="11.42578125" style="2"/>
    <col min="1774" max="1774" width="15.7109375" style="2" customWidth="1"/>
    <col min="1775" max="1775" width="10.28515625" style="2" customWidth="1"/>
    <col min="1776" max="1776" width="16.42578125" style="2" customWidth="1"/>
    <col min="1777" max="1777" width="18.140625" style="2" customWidth="1"/>
    <col min="1778" max="1778" width="26.7109375" style="2" customWidth="1"/>
    <col min="1779" max="1780" width="11.42578125" style="2" customWidth="1"/>
    <col min="1781" max="1781" width="14.28515625" style="2" customWidth="1"/>
    <col min="1782" max="1782" width="25" style="2" customWidth="1"/>
    <col min="1783" max="1784" width="11.42578125" style="2" customWidth="1"/>
    <col min="1785" max="1785" width="19.7109375" style="2" customWidth="1"/>
    <col min="1786" max="1786" width="11.42578125" style="2" customWidth="1"/>
    <col min="1787" max="1787" width="14.7109375" style="2" customWidth="1"/>
    <col min="1788" max="1794" width="11.42578125" style="2" customWidth="1"/>
    <col min="1795" max="1795" width="33.5703125" style="2" customWidth="1"/>
    <col min="1796" max="2029" width="11.42578125" style="2"/>
    <col min="2030" max="2030" width="15.7109375" style="2" customWidth="1"/>
    <col min="2031" max="2031" width="10.28515625" style="2" customWidth="1"/>
    <col min="2032" max="2032" width="16.42578125" style="2" customWidth="1"/>
    <col min="2033" max="2033" width="18.140625" style="2" customWidth="1"/>
    <col min="2034" max="2034" width="26.7109375" style="2" customWidth="1"/>
    <col min="2035" max="2036" width="11.42578125" style="2" customWidth="1"/>
    <col min="2037" max="2037" width="14.28515625" style="2" customWidth="1"/>
    <col min="2038" max="2038" width="25" style="2" customWidth="1"/>
    <col min="2039" max="2040" width="11.42578125" style="2" customWidth="1"/>
    <col min="2041" max="2041" width="19.7109375" style="2" customWidth="1"/>
    <col min="2042" max="2042" width="11.42578125" style="2" customWidth="1"/>
    <col min="2043" max="2043" width="14.7109375" style="2" customWidth="1"/>
    <col min="2044" max="2050" width="11.42578125" style="2" customWidth="1"/>
    <col min="2051" max="2051" width="33.5703125" style="2" customWidth="1"/>
    <col min="2052" max="2285" width="11.42578125" style="2"/>
    <col min="2286" max="2286" width="15.7109375" style="2" customWidth="1"/>
    <col min="2287" max="2287" width="10.28515625" style="2" customWidth="1"/>
    <col min="2288" max="2288" width="16.42578125" style="2" customWidth="1"/>
    <col min="2289" max="2289" width="18.140625" style="2" customWidth="1"/>
    <col min="2290" max="2290" width="26.7109375" style="2" customWidth="1"/>
    <col min="2291" max="2292" width="11.42578125" style="2" customWidth="1"/>
    <col min="2293" max="2293" width="14.28515625" style="2" customWidth="1"/>
    <col min="2294" max="2294" width="25" style="2" customWidth="1"/>
    <col min="2295" max="2296" width="11.42578125" style="2" customWidth="1"/>
    <col min="2297" max="2297" width="19.7109375" style="2" customWidth="1"/>
    <col min="2298" max="2298" width="11.42578125" style="2" customWidth="1"/>
    <col min="2299" max="2299" width="14.7109375" style="2" customWidth="1"/>
    <col min="2300" max="2306" width="11.42578125" style="2" customWidth="1"/>
    <col min="2307" max="2307" width="33.5703125" style="2" customWidth="1"/>
    <col min="2308" max="2541" width="11.42578125" style="2"/>
    <col min="2542" max="2542" width="15.7109375" style="2" customWidth="1"/>
    <col min="2543" max="2543" width="10.28515625" style="2" customWidth="1"/>
    <col min="2544" max="2544" width="16.42578125" style="2" customWidth="1"/>
    <col min="2545" max="2545" width="18.140625" style="2" customWidth="1"/>
    <col min="2546" max="2546" width="26.7109375" style="2" customWidth="1"/>
    <col min="2547" max="2548" width="11.42578125" style="2" customWidth="1"/>
    <col min="2549" max="2549" width="14.28515625" style="2" customWidth="1"/>
    <col min="2550" max="2550" width="25" style="2" customWidth="1"/>
    <col min="2551" max="2552" width="11.42578125" style="2" customWidth="1"/>
    <col min="2553" max="2553" width="19.7109375" style="2" customWidth="1"/>
    <col min="2554" max="2554" width="11.42578125" style="2" customWidth="1"/>
    <col min="2555" max="2555" width="14.7109375" style="2" customWidth="1"/>
    <col min="2556" max="2562" width="11.42578125" style="2" customWidth="1"/>
    <col min="2563" max="2563" width="33.5703125" style="2" customWidth="1"/>
    <col min="2564" max="2797" width="11.42578125" style="2"/>
    <col min="2798" max="2798" width="15.7109375" style="2" customWidth="1"/>
    <col min="2799" max="2799" width="10.28515625" style="2" customWidth="1"/>
    <col min="2800" max="2800" width="16.42578125" style="2" customWidth="1"/>
    <col min="2801" max="2801" width="18.140625" style="2" customWidth="1"/>
    <col min="2802" max="2802" width="26.7109375" style="2" customWidth="1"/>
    <col min="2803" max="2804" width="11.42578125" style="2" customWidth="1"/>
    <col min="2805" max="2805" width="14.28515625" style="2" customWidth="1"/>
    <col min="2806" max="2806" width="25" style="2" customWidth="1"/>
    <col min="2807" max="2808" width="11.42578125" style="2" customWidth="1"/>
    <col min="2809" max="2809" width="19.7109375" style="2" customWidth="1"/>
    <col min="2810" max="2810" width="11.42578125" style="2" customWidth="1"/>
    <col min="2811" max="2811" width="14.7109375" style="2" customWidth="1"/>
    <col min="2812" max="2818" width="11.42578125" style="2" customWidth="1"/>
    <col min="2819" max="2819" width="33.5703125" style="2" customWidth="1"/>
    <col min="2820" max="3053" width="11.42578125" style="2"/>
    <col min="3054" max="3054" width="15.7109375" style="2" customWidth="1"/>
    <col min="3055" max="3055" width="10.28515625" style="2" customWidth="1"/>
    <col min="3056" max="3056" width="16.42578125" style="2" customWidth="1"/>
    <col min="3057" max="3057" width="18.140625" style="2" customWidth="1"/>
    <col min="3058" max="3058" width="26.7109375" style="2" customWidth="1"/>
    <col min="3059" max="3060" width="11.42578125" style="2" customWidth="1"/>
    <col min="3061" max="3061" width="14.28515625" style="2" customWidth="1"/>
    <col min="3062" max="3062" width="25" style="2" customWidth="1"/>
    <col min="3063" max="3064" width="11.42578125" style="2" customWidth="1"/>
    <col min="3065" max="3065" width="19.7109375" style="2" customWidth="1"/>
    <col min="3066" max="3066" width="11.42578125" style="2" customWidth="1"/>
    <col min="3067" max="3067" width="14.7109375" style="2" customWidth="1"/>
    <col min="3068" max="3074" width="11.42578125" style="2" customWidth="1"/>
    <col min="3075" max="3075" width="33.5703125" style="2" customWidth="1"/>
    <col min="3076" max="3309" width="11.42578125" style="2"/>
    <col min="3310" max="3310" width="15.7109375" style="2" customWidth="1"/>
    <col min="3311" max="3311" width="10.28515625" style="2" customWidth="1"/>
    <col min="3312" max="3312" width="16.42578125" style="2" customWidth="1"/>
    <col min="3313" max="3313" width="18.140625" style="2" customWidth="1"/>
    <col min="3314" max="3314" width="26.7109375" style="2" customWidth="1"/>
    <col min="3315" max="3316" width="11.42578125" style="2" customWidth="1"/>
    <col min="3317" max="3317" width="14.28515625" style="2" customWidth="1"/>
    <col min="3318" max="3318" width="25" style="2" customWidth="1"/>
    <col min="3319" max="3320" width="11.42578125" style="2" customWidth="1"/>
    <col min="3321" max="3321" width="19.7109375" style="2" customWidth="1"/>
    <col min="3322" max="3322" width="11.42578125" style="2" customWidth="1"/>
    <col min="3323" max="3323" width="14.7109375" style="2" customWidth="1"/>
    <col min="3324" max="3330" width="11.42578125" style="2" customWidth="1"/>
    <col min="3331" max="3331" width="33.5703125" style="2" customWidth="1"/>
    <col min="3332" max="3565" width="11.42578125" style="2"/>
    <col min="3566" max="3566" width="15.7109375" style="2" customWidth="1"/>
    <col min="3567" max="3567" width="10.28515625" style="2" customWidth="1"/>
    <col min="3568" max="3568" width="16.42578125" style="2" customWidth="1"/>
    <col min="3569" max="3569" width="18.140625" style="2" customWidth="1"/>
    <col min="3570" max="3570" width="26.7109375" style="2" customWidth="1"/>
    <col min="3571" max="3572" width="11.42578125" style="2" customWidth="1"/>
    <col min="3573" max="3573" width="14.28515625" style="2" customWidth="1"/>
    <col min="3574" max="3574" width="25" style="2" customWidth="1"/>
    <col min="3575" max="3576" width="11.42578125" style="2" customWidth="1"/>
    <col min="3577" max="3577" width="19.7109375" style="2" customWidth="1"/>
    <col min="3578" max="3578" width="11.42578125" style="2" customWidth="1"/>
    <col min="3579" max="3579" width="14.7109375" style="2" customWidth="1"/>
    <col min="3580" max="3586" width="11.42578125" style="2" customWidth="1"/>
    <col min="3587" max="3587" width="33.5703125" style="2" customWidth="1"/>
    <col min="3588" max="3821" width="11.42578125" style="2"/>
    <col min="3822" max="3822" width="15.7109375" style="2" customWidth="1"/>
    <col min="3823" max="3823" width="10.28515625" style="2" customWidth="1"/>
    <col min="3824" max="3824" width="16.42578125" style="2" customWidth="1"/>
    <col min="3825" max="3825" width="18.140625" style="2" customWidth="1"/>
    <col min="3826" max="3826" width="26.7109375" style="2" customWidth="1"/>
    <col min="3827" max="3828" width="11.42578125" style="2" customWidth="1"/>
    <col min="3829" max="3829" width="14.28515625" style="2" customWidth="1"/>
    <col min="3830" max="3830" width="25" style="2" customWidth="1"/>
    <col min="3831" max="3832" width="11.42578125" style="2" customWidth="1"/>
    <col min="3833" max="3833" width="19.7109375" style="2" customWidth="1"/>
    <col min="3834" max="3834" width="11.42578125" style="2" customWidth="1"/>
    <col min="3835" max="3835" width="14.7109375" style="2" customWidth="1"/>
    <col min="3836" max="3842" width="11.42578125" style="2" customWidth="1"/>
    <col min="3843" max="3843" width="33.5703125" style="2" customWidth="1"/>
    <col min="3844" max="4077" width="11.42578125" style="2"/>
    <col min="4078" max="4078" width="15.7109375" style="2" customWidth="1"/>
    <col min="4079" max="4079" width="10.28515625" style="2" customWidth="1"/>
    <col min="4080" max="4080" width="16.42578125" style="2" customWidth="1"/>
    <col min="4081" max="4081" width="18.140625" style="2" customWidth="1"/>
    <col min="4082" max="4082" width="26.7109375" style="2" customWidth="1"/>
    <col min="4083" max="4084" width="11.42578125" style="2" customWidth="1"/>
    <col min="4085" max="4085" width="14.28515625" style="2" customWidth="1"/>
    <col min="4086" max="4086" width="25" style="2" customWidth="1"/>
    <col min="4087" max="4088" width="11.42578125" style="2" customWidth="1"/>
    <col min="4089" max="4089" width="19.7109375" style="2" customWidth="1"/>
    <col min="4090" max="4090" width="11.42578125" style="2" customWidth="1"/>
    <col min="4091" max="4091" width="14.7109375" style="2" customWidth="1"/>
    <col min="4092" max="4098" width="11.42578125" style="2" customWidth="1"/>
    <col min="4099" max="4099" width="33.5703125" style="2" customWidth="1"/>
    <col min="4100" max="4333" width="11.42578125" style="2"/>
    <col min="4334" max="4334" width="15.7109375" style="2" customWidth="1"/>
    <col min="4335" max="4335" width="10.28515625" style="2" customWidth="1"/>
    <col min="4336" max="4336" width="16.42578125" style="2" customWidth="1"/>
    <col min="4337" max="4337" width="18.140625" style="2" customWidth="1"/>
    <col min="4338" max="4338" width="26.7109375" style="2" customWidth="1"/>
    <col min="4339" max="4340" width="11.42578125" style="2" customWidth="1"/>
    <col min="4341" max="4341" width="14.28515625" style="2" customWidth="1"/>
    <col min="4342" max="4342" width="25" style="2" customWidth="1"/>
    <col min="4343" max="4344" width="11.42578125" style="2" customWidth="1"/>
    <col min="4345" max="4345" width="19.7109375" style="2" customWidth="1"/>
    <col min="4346" max="4346" width="11.42578125" style="2" customWidth="1"/>
    <col min="4347" max="4347" width="14.7109375" style="2" customWidth="1"/>
    <col min="4348" max="4354" width="11.42578125" style="2" customWidth="1"/>
    <col min="4355" max="4355" width="33.5703125" style="2" customWidth="1"/>
    <col min="4356" max="4589" width="11.42578125" style="2"/>
    <col min="4590" max="4590" width="15.7109375" style="2" customWidth="1"/>
    <col min="4591" max="4591" width="10.28515625" style="2" customWidth="1"/>
    <col min="4592" max="4592" width="16.42578125" style="2" customWidth="1"/>
    <col min="4593" max="4593" width="18.140625" style="2" customWidth="1"/>
    <col min="4594" max="4594" width="26.7109375" style="2" customWidth="1"/>
    <col min="4595" max="4596" width="11.42578125" style="2" customWidth="1"/>
    <col min="4597" max="4597" width="14.28515625" style="2" customWidth="1"/>
    <col min="4598" max="4598" width="25" style="2" customWidth="1"/>
    <col min="4599" max="4600" width="11.42578125" style="2" customWidth="1"/>
    <col min="4601" max="4601" width="19.7109375" style="2" customWidth="1"/>
    <col min="4602" max="4602" width="11.42578125" style="2" customWidth="1"/>
    <col min="4603" max="4603" width="14.7109375" style="2" customWidth="1"/>
    <col min="4604" max="4610" width="11.42578125" style="2" customWidth="1"/>
    <col min="4611" max="4611" width="33.5703125" style="2" customWidth="1"/>
    <col min="4612" max="4845" width="11.42578125" style="2"/>
    <col min="4846" max="4846" width="15.7109375" style="2" customWidth="1"/>
    <col min="4847" max="4847" width="10.28515625" style="2" customWidth="1"/>
    <col min="4848" max="4848" width="16.42578125" style="2" customWidth="1"/>
    <col min="4849" max="4849" width="18.140625" style="2" customWidth="1"/>
    <col min="4850" max="4850" width="26.7109375" style="2" customWidth="1"/>
    <col min="4851" max="4852" width="11.42578125" style="2" customWidth="1"/>
    <col min="4853" max="4853" width="14.28515625" style="2" customWidth="1"/>
    <col min="4854" max="4854" width="25" style="2" customWidth="1"/>
    <col min="4855" max="4856" width="11.42578125" style="2" customWidth="1"/>
    <col min="4857" max="4857" width="19.7109375" style="2" customWidth="1"/>
    <col min="4858" max="4858" width="11.42578125" style="2" customWidth="1"/>
    <col min="4859" max="4859" width="14.7109375" style="2" customWidth="1"/>
    <col min="4860" max="4866" width="11.42578125" style="2" customWidth="1"/>
    <col min="4867" max="4867" width="33.5703125" style="2" customWidth="1"/>
    <col min="4868" max="5101" width="11.42578125" style="2"/>
    <col min="5102" max="5102" width="15.7109375" style="2" customWidth="1"/>
    <col min="5103" max="5103" width="10.28515625" style="2" customWidth="1"/>
    <col min="5104" max="5104" width="16.42578125" style="2" customWidth="1"/>
    <col min="5105" max="5105" width="18.140625" style="2" customWidth="1"/>
    <col min="5106" max="5106" width="26.7109375" style="2" customWidth="1"/>
    <col min="5107" max="5108" width="11.42578125" style="2" customWidth="1"/>
    <col min="5109" max="5109" width="14.28515625" style="2" customWidth="1"/>
    <col min="5110" max="5110" width="25" style="2" customWidth="1"/>
    <col min="5111" max="5112" width="11.42578125" style="2" customWidth="1"/>
    <col min="5113" max="5113" width="19.7109375" style="2" customWidth="1"/>
    <col min="5114" max="5114" width="11.42578125" style="2" customWidth="1"/>
    <col min="5115" max="5115" width="14.7109375" style="2" customWidth="1"/>
    <col min="5116" max="5122" width="11.42578125" style="2" customWidth="1"/>
    <col min="5123" max="5123" width="33.5703125" style="2" customWidth="1"/>
    <col min="5124" max="5357" width="11.42578125" style="2"/>
    <col min="5358" max="5358" width="15.7109375" style="2" customWidth="1"/>
    <col min="5359" max="5359" width="10.28515625" style="2" customWidth="1"/>
    <col min="5360" max="5360" width="16.42578125" style="2" customWidth="1"/>
    <col min="5361" max="5361" width="18.140625" style="2" customWidth="1"/>
    <col min="5362" max="5362" width="26.7109375" style="2" customWidth="1"/>
    <col min="5363" max="5364" width="11.42578125" style="2" customWidth="1"/>
    <col min="5365" max="5365" width="14.28515625" style="2" customWidth="1"/>
    <col min="5366" max="5366" width="25" style="2" customWidth="1"/>
    <col min="5367" max="5368" width="11.42578125" style="2" customWidth="1"/>
    <col min="5369" max="5369" width="19.7109375" style="2" customWidth="1"/>
    <col min="5370" max="5370" width="11.42578125" style="2" customWidth="1"/>
    <col min="5371" max="5371" width="14.7109375" style="2" customWidth="1"/>
    <col min="5372" max="5378" width="11.42578125" style="2" customWidth="1"/>
    <col min="5379" max="5379" width="33.5703125" style="2" customWidth="1"/>
    <col min="5380" max="5613" width="11.42578125" style="2"/>
    <col min="5614" max="5614" width="15.7109375" style="2" customWidth="1"/>
    <col min="5615" max="5615" width="10.28515625" style="2" customWidth="1"/>
    <col min="5616" max="5616" width="16.42578125" style="2" customWidth="1"/>
    <col min="5617" max="5617" width="18.140625" style="2" customWidth="1"/>
    <col min="5618" max="5618" width="26.7109375" style="2" customWidth="1"/>
    <col min="5619" max="5620" width="11.42578125" style="2" customWidth="1"/>
    <col min="5621" max="5621" width="14.28515625" style="2" customWidth="1"/>
    <col min="5622" max="5622" width="25" style="2" customWidth="1"/>
    <col min="5623" max="5624" width="11.42578125" style="2" customWidth="1"/>
    <col min="5625" max="5625" width="19.7109375" style="2" customWidth="1"/>
    <col min="5626" max="5626" width="11.42578125" style="2" customWidth="1"/>
    <col min="5627" max="5627" width="14.7109375" style="2" customWidth="1"/>
    <col min="5628" max="5634" width="11.42578125" style="2" customWidth="1"/>
    <col min="5635" max="5635" width="33.5703125" style="2" customWidth="1"/>
    <col min="5636" max="5869" width="11.42578125" style="2"/>
    <col min="5870" max="5870" width="15.7109375" style="2" customWidth="1"/>
    <col min="5871" max="5871" width="10.28515625" style="2" customWidth="1"/>
    <col min="5872" max="5872" width="16.42578125" style="2" customWidth="1"/>
    <col min="5873" max="5873" width="18.140625" style="2" customWidth="1"/>
    <col min="5874" max="5874" width="26.7109375" style="2" customWidth="1"/>
    <col min="5875" max="5876" width="11.42578125" style="2" customWidth="1"/>
    <col min="5877" max="5877" width="14.28515625" style="2" customWidth="1"/>
    <col min="5878" max="5878" width="25" style="2" customWidth="1"/>
    <col min="5879" max="5880" width="11.42578125" style="2" customWidth="1"/>
    <col min="5881" max="5881" width="19.7109375" style="2" customWidth="1"/>
    <col min="5882" max="5882" width="11.42578125" style="2" customWidth="1"/>
    <col min="5883" max="5883" width="14.7109375" style="2" customWidth="1"/>
    <col min="5884" max="5890" width="11.42578125" style="2" customWidth="1"/>
    <col min="5891" max="5891" width="33.5703125" style="2" customWidth="1"/>
    <col min="5892" max="6125" width="11.42578125" style="2"/>
    <col min="6126" max="6126" width="15.7109375" style="2" customWidth="1"/>
    <col min="6127" max="6127" width="10.28515625" style="2" customWidth="1"/>
    <col min="6128" max="6128" width="16.42578125" style="2" customWidth="1"/>
    <col min="6129" max="6129" width="18.140625" style="2" customWidth="1"/>
    <col min="6130" max="6130" width="26.7109375" style="2" customWidth="1"/>
    <col min="6131" max="6132" width="11.42578125" style="2" customWidth="1"/>
    <col min="6133" max="6133" width="14.28515625" style="2" customWidth="1"/>
    <col min="6134" max="6134" width="25" style="2" customWidth="1"/>
    <col min="6135" max="6136" width="11.42578125" style="2" customWidth="1"/>
    <col min="6137" max="6137" width="19.7109375" style="2" customWidth="1"/>
    <col min="6138" max="6138" width="11.42578125" style="2" customWidth="1"/>
    <col min="6139" max="6139" width="14.7109375" style="2" customWidth="1"/>
    <col min="6140" max="6146" width="11.42578125" style="2" customWidth="1"/>
    <col min="6147" max="6147" width="33.5703125" style="2" customWidth="1"/>
    <col min="6148" max="6381" width="11.42578125" style="2"/>
    <col min="6382" max="6382" width="15.7109375" style="2" customWidth="1"/>
    <col min="6383" max="6383" width="10.28515625" style="2" customWidth="1"/>
    <col min="6384" max="6384" width="16.42578125" style="2" customWidth="1"/>
    <col min="6385" max="6385" width="18.140625" style="2" customWidth="1"/>
    <col min="6386" max="6386" width="26.7109375" style="2" customWidth="1"/>
    <col min="6387" max="6388" width="11.42578125" style="2" customWidth="1"/>
    <col min="6389" max="6389" width="14.28515625" style="2" customWidth="1"/>
    <col min="6390" max="6390" width="25" style="2" customWidth="1"/>
    <col min="6391" max="6392" width="11.42578125" style="2" customWidth="1"/>
    <col min="6393" max="6393" width="19.7109375" style="2" customWidth="1"/>
    <col min="6394" max="6394" width="11.42578125" style="2" customWidth="1"/>
    <col min="6395" max="6395" width="14.7109375" style="2" customWidth="1"/>
    <col min="6396" max="6402" width="11.42578125" style="2" customWidth="1"/>
    <col min="6403" max="6403" width="33.5703125" style="2" customWidth="1"/>
    <col min="6404" max="6637" width="11.42578125" style="2"/>
    <col min="6638" max="6638" width="15.7109375" style="2" customWidth="1"/>
    <col min="6639" max="6639" width="10.28515625" style="2" customWidth="1"/>
    <col min="6640" max="6640" width="16.42578125" style="2" customWidth="1"/>
    <col min="6641" max="6641" width="18.140625" style="2" customWidth="1"/>
    <col min="6642" max="6642" width="26.7109375" style="2" customWidth="1"/>
    <col min="6643" max="6644" width="11.42578125" style="2" customWidth="1"/>
    <col min="6645" max="6645" width="14.28515625" style="2" customWidth="1"/>
    <col min="6646" max="6646" width="25" style="2" customWidth="1"/>
    <col min="6647" max="6648" width="11.42578125" style="2" customWidth="1"/>
    <col min="6649" max="6649" width="19.7109375" style="2" customWidth="1"/>
    <col min="6650" max="6650" width="11.42578125" style="2" customWidth="1"/>
    <col min="6651" max="6651" width="14.7109375" style="2" customWidth="1"/>
    <col min="6652" max="6658" width="11.42578125" style="2" customWidth="1"/>
    <col min="6659" max="6659" width="33.5703125" style="2" customWidth="1"/>
    <col min="6660" max="6893" width="11.42578125" style="2"/>
    <col min="6894" max="6894" width="15.7109375" style="2" customWidth="1"/>
    <col min="6895" max="6895" width="10.28515625" style="2" customWidth="1"/>
    <col min="6896" max="6896" width="16.42578125" style="2" customWidth="1"/>
    <col min="6897" max="6897" width="18.140625" style="2" customWidth="1"/>
    <col min="6898" max="6898" width="26.7109375" style="2" customWidth="1"/>
    <col min="6899" max="6900" width="11.42578125" style="2" customWidth="1"/>
    <col min="6901" max="6901" width="14.28515625" style="2" customWidth="1"/>
    <col min="6902" max="6902" width="25" style="2" customWidth="1"/>
    <col min="6903" max="6904" width="11.42578125" style="2" customWidth="1"/>
    <col min="6905" max="6905" width="19.7109375" style="2" customWidth="1"/>
    <col min="6906" max="6906" width="11.42578125" style="2" customWidth="1"/>
    <col min="6907" max="6907" width="14.7109375" style="2" customWidth="1"/>
    <col min="6908" max="6914" width="11.42578125" style="2" customWidth="1"/>
    <col min="6915" max="6915" width="33.5703125" style="2" customWidth="1"/>
    <col min="6916" max="7149" width="11.42578125" style="2"/>
    <col min="7150" max="7150" width="15.7109375" style="2" customWidth="1"/>
    <col min="7151" max="7151" width="10.28515625" style="2" customWidth="1"/>
    <col min="7152" max="7152" width="16.42578125" style="2" customWidth="1"/>
    <col min="7153" max="7153" width="18.140625" style="2" customWidth="1"/>
    <col min="7154" max="7154" width="26.7109375" style="2" customWidth="1"/>
    <col min="7155" max="7156" width="11.42578125" style="2" customWidth="1"/>
    <col min="7157" max="7157" width="14.28515625" style="2" customWidth="1"/>
    <col min="7158" max="7158" width="25" style="2" customWidth="1"/>
    <col min="7159" max="7160" width="11.42578125" style="2" customWidth="1"/>
    <col min="7161" max="7161" width="19.7109375" style="2" customWidth="1"/>
    <col min="7162" max="7162" width="11.42578125" style="2" customWidth="1"/>
    <col min="7163" max="7163" width="14.7109375" style="2" customWidth="1"/>
    <col min="7164" max="7170" width="11.42578125" style="2" customWidth="1"/>
    <col min="7171" max="7171" width="33.5703125" style="2" customWidth="1"/>
    <col min="7172" max="7405" width="11.42578125" style="2"/>
    <col min="7406" max="7406" width="15.7109375" style="2" customWidth="1"/>
    <col min="7407" max="7407" width="10.28515625" style="2" customWidth="1"/>
    <col min="7408" max="7408" width="16.42578125" style="2" customWidth="1"/>
    <col min="7409" max="7409" width="18.140625" style="2" customWidth="1"/>
    <col min="7410" max="7410" width="26.7109375" style="2" customWidth="1"/>
    <col min="7411" max="7412" width="11.42578125" style="2" customWidth="1"/>
    <col min="7413" max="7413" width="14.28515625" style="2" customWidth="1"/>
    <col min="7414" max="7414" width="25" style="2" customWidth="1"/>
    <col min="7415" max="7416" width="11.42578125" style="2" customWidth="1"/>
    <col min="7417" max="7417" width="19.7109375" style="2" customWidth="1"/>
    <col min="7418" max="7418" width="11.42578125" style="2" customWidth="1"/>
    <col min="7419" max="7419" width="14.7109375" style="2" customWidth="1"/>
    <col min="7420" max="7426" width="11.42578125" style="2" customWidth="1"/>
    <col min="7427" max="7427" width="33.5703125" style="2" customWidth="1"/>
    <col min="7428" max="7661" width="11.42578125" style="2"/>
    <col min="7662" max="7662" width="15.7109375" style="2" customWidth="1"/>
    <col min="7663" max="7663" width="10.28515625" style="2" customWidth="1"/>
    <col min="7664" max="7664" width="16.42578125" style="2" customWidth="1"/>
    <col min="7665" max="7665" width="18.140625" style="2" customWidth="1"/>
    <col min="7666" max="7666" width="26.7109375" style="2" customWidth="1"/>
    <col min="7667" max="7668" width="11.42578125" style="2" customWidth="1"/>
    <col min="7669" max="7669" width="14.28515625" style="2" customWidth="1"/>
    <col min="7670" max="7670" width="25" style="2" customWidth="1"/>
    <col min="7671" max="7672" width="11.42578125" style="2" customWidth="1"/>
    <col min="7673" max="7673" width="19.7109375" style="2" customWidth="1"/>
    <col min="7674" max="7674" width="11.42578125" style="2" customWidth="1"/>
    <col min="7675" max="7675" width="14.7109375" style="2" customWidth="1"/>
    <col min="7676" max="7682" width="11.42578125" style="2" customWidth="1"/>
    <col min="7683" max="7683" width="33.5703125" style="2" customWidth="1"/>
    <col min="7684" max="7917" width="11.42578125" style="2"/>
    <col min="7918" max="7918" width="15.7109375" style="2" customWidth="1"/>
    <col min="7919" max="7919" width="10.28515625" style="2" customWidth="1"/>
    <col min="7920" max="7920" width="16.42578125" style="2" customWidth="1"/>
    <col min="7921" max="7921" width="18.140625" style="2" customWidth="1"/>
    <col min="7922" max="7922" width="26.7109375" style="2" customWidth="1"/>
    <col min="7923" max="7924" width="11.42578125" style="2" customWidth="1"/>
    <col min="7925" max="7925" width="14.28515625" style="2" customWidth="1"/>
    <col min="7926" max="7926" width="25" style="2" customWidth="1"/>
    <col min="7927" max="7928" width="11.42578125" style="2" customWidth="1"/>
    <col min="7929" max="7929" width="19.7109375" style="2" customWidth="1"/>
    <col min="7930" max="7930" width="11.42578125" style="2" customWidth="1"/>
    <col min="7931" max="7931" width="14.7109375" style="2" customWidth="1"/>
    <col min="7932" max="7938" width="11.42578125" style="2" customWidth="1"/>
    <col min="7939" max="7939" width="33.5703125" style="2" customWidth="1"/>
    <col min="7940" max="8173" width="11.42578125" style="2"/>
    <col min="8174" max="8174" width="15.7109375" style="2" customWidth="1"/>
    <col min="8175" max="8175" width="10.28515625" style="2" customWidth="1"/>
    <col min="8176" max="8176" width="16.42578125" style="2" customWidth="1"/>
    <col min="8177" max="8177" width="18.140625" style="2" customWidth="1"/>
    <col min="8178" max="8178" width="26.7109375" style="2" customWidth="1"/>
    <col min="8179" max="8180" width="11.42578125" style="2" customWidth="1"/>
    <col min="8181" max="8181" width="14.28515625" style="2" customWidth="1"/>
    <col min="8182" max="8182" width="25" style="2" customWidth="1"/>
    <col min="8183" max="8184" width="11.42578125" style="2" customWidth="1"/>
    <col min="8185" max="8185" width="19.7109375" style="2" customWidth="1"/>
    <col min="8186" max="8186" width="11.42578125" style="2" customWidth="1"/>
    <col min="8187" max="8187" width="14.7109375" style="2" customWidth="1"/>
    <col min="8188" max="8194" width="11.42578125" style="2" customWidth="1"/>
    <col min="8195" max="8195" width="33.5703125" style="2" customWidth="1"/>
    <col min="8196" max="8429" width="11.42578125" style="2"/>
    <col min="8430" max="8430" width="15.7109375" style="2" customWidth="1"/>
    <col min="8431" max="8431" width="10.28515625" style="2" customWidth="1"/>
    <col min="8432" max="8432" width="16.42578125" style="2" customWidth="1"/>
    <col min="8433" max="8433" width="18.140625" style="2" customWidth="1"/>
    <col min="8434" max="8434" width="26.7109375" style="2" customWidth="1"/>
    <col min="8435" max="8436" width="11.42578125" style="2" customWidth="1"/>
    <col min="8437" max="8437" width="14.28515625" style="2" customWidth="1"/>
    <col min="8438" max="8438" width="25" style="2" customWidth="1"/>
    <col min="8439" max="8440" width="11.42578125" style="2" customWidth="1"/>
    <col min="8441" max="8441" width="19.7109375" style="2" customWidth="1"/>
    <col min="8442" max="8442" width="11.42578125" style="2" customWidth="1"/>
    <col min="8443" max="8443" width="14.7109375" style="2" customWidth="1"/>
    <col min="8444" max="8450" width="11.42578125" style="2" customWidth="1"/>
    <col min="8451" max="8451" width="33.5703125" style="2" customWidth="1"/>
    <col min="8452" max="8685" width="11.42578125" style="2"/>
    <col min="8686" max="8686" width="15.7109375" style="2" customWidth="1"/>
    <col min="8687" max="8687" width="10.28515625" style="2" customWidth="1"/>
    <col min="8688" max="8688" width="16.42578125" style="2" customWidth="1"/>
    <col min="8689" max="8689" width="18.140625" style="2" customWidth="1"/>
    <col min="8690" max="8690" width="26.7109375" style="2" customWidth="1"/>
    <col min="8691" max="8692" width="11.42578125" style="2" customWidth="1"/>
    <col min="8693" max="8693" width="14.28515625" style="2" customWidth="1"/>
    <col min="8694" max="8694" width="25" style="2" customWidth="1"/>
    <col min="8695" max="8696" width="11.42578125" style="2" customWidth="1"/>
    <col min="8697" max="8697" width="19.7109375" style="2" customWidth="1"/>
    <col min="8698" max="8698" width="11.42578125" style="2" customWidth="1"/>
    <col min="8699" max="8699" width="14.7109375" style="2" customWidth="1"/>
    <col min="8700" max="8706" width="11.42578125" style="2" customWidth="1"/>
    <col min="8707" max="8707" width="33.5703125" style="2" customWidth="1"/>
    <col min="8708" max="8941" width="11.42578125" style="2"/>
    <col min="8942" max="8942" width="15.7109375" style="2" customWidth="1"/>
    <col min="8943" max="8943" width="10.28515625" style="2" customWidth="1"/>
    <col min="8944" max="8944" width="16.42578125" style="2" customWidth="1"/>
    <col min="8945" max="8945" width="18.140625" style="2" customWidth="1"/>
    <col min="8946" max="8946" width="26.7109375" style="2" customWidth="1"/>
    <col min="8947" max="8948" width="11.42578125" style="2" customWidth="1"/>
    <col min="8949" max="8949" width="14.28515625" style="2" customWidth="1"/>
    <col min="8950" max="8950" width="25" style="2" customWidth="1"/>
    <col min="8951" max="8952" width="11.42578125" style="2" customWidth="1"/>
    <col min="8953" max="8953" width="19.7109375" style="2" customWidth="1"/>
    <col min="8954" max="8954" width="11.42578125" style="2" customWidth="1"/>
    <col min="8955" max="8955" width="14.7109375" style="2" customWidth="1"/>
    <col min="8956" max="8962" width="11.42578125" style="2" customWidth="1"/>
    <col min="8963" max="8963" width="33.5703125" style="2" customWidth="1"/>
    <col min="8964" max="9197" width="11.42578125" style="2"/>
    <col min="9198" max="9198" width="15.7109375" style="2" customWidth="1"/>
    <col min="9199" max="9199" width="10.28515625" style="2" customWidth="1"/>
    <col min="9200" max="9200" width="16.42578125" style="2" customWidth="1"/>
    <col min="9201" max="9201" width="18.140625" style="2" customWidth="1"/>
    <col min="9202" max="9202" width="26.7109375" style="2" customWidth="1"/>
    <col min="9203" max="9204" width="11.42578125" style="2" customWidth="1"/>
    <col min="9205" max="9205" width="14.28515625" style="2" customWidth="1"/>
    <col min="9206" max="9206" width="25" style="2" customWidth="1"/>
    <col min="9207" max="9208" width="11.42578125" style="2" customWidth="1"/>
    <col min="9209" max="9209" width="19.7109375" style="2" customWidth="1"/>
    <col min="9210" max="9210" width="11.42578125" style="2" customWidth="1"/>
    <col min="9211" max="9211" width="14.7109375" style="2" customWidth="1"/>
    <col min="9212" max="9218" width="11.42578125" style="2" customWidth="1"/>
    <col min="9219" max="9219" width="33.5703125" style="2" customWidth="1"/>
    <col min="9220" max="9453" width="11.42578125" style="2"/>
    <col min="9454" max="9454" width="15.7109375" style="2" customWidth="1"/>
    <col min="9455" max="9455" width="10.28515625" style="2" customWidth="1"/>
    <col min="9456" max="9456" width="16.42578125" style="2" customWidth="1"/>
    <col min="9457" max="9457" width="18.140625" style="2" customWidth="1"/>
    <col min="9458" max="9458" width="26.7109375" style="2" customWidth="1"/>
    <col min="9459" max="9460" width="11.42578125" style="2" customWidth="1"/>
    <col min="9461" max="9461" width="14.28515625" style="2" customWidth="1"/>
    <col min="9462" max="9462" width="25" style="2" customWidth="1"/>
    <col min="9463" max="9464" width="11.42578125" style="2" customWidth="1"/>
    <col min="9465" max="9465" width="19.7109375" style="2" customWidth="1"/>
    <col min="9466" max="9466" width="11.42578125" style="2" customWidth="1"/>
    <col min="9467" max="9467" width="14.7109375" style="2" customWidth="1"/>
    <col min="9468" max="9474" width="11.42578125" style="2" customWidth="1"/>
    <col min="9475" max="9475" width="33.5703125" style="2" customWidth="1"/>
    <col min="9476" max="9709" width="11.42578125" style="2"/>
    <col min="9710" max="9710" width="15.7109375" style="2" customWidth="1"/>
    <col min="9711" max="9711" width="10.28515625" style="2" customWidth="1"/>
    <col min="9712" max="9712" width="16.42578125" style="2" customWidth="1"/>
    <col min="9713" max="9713" width="18.140625" style="2" customWidth="1"/>
    <col min="9714" max="9714" width="26.7109375" style="2" customWidth="1"/>
    <col min="9715" max="9716" width="11.42578125" style="2" customWidth="1"/>
    <col min="9717" max="9717" width="14.28515625" style="2" customWidth="1"/>
    <col min="9718" max="9718" width="25" style="2" customWidth="1"/>
    <col min="9719" max="9720" width="11.42578125" style="2" customWidth="1"/>
    <col min="9721" max="9721" width="19.7109375" style="2" customWidth="1"/>
    <col min="9722" max="9722" width="11.42578125" style="2" customWidth="1"/>
    <col min="9723" max="9723" width="14.7109375" style="2" customWidth="1"/>
    <col min="9724" max="9730" width="11.42578125" style="2" customWidth="1"/>
    <col min="9731" max="9731" width="33.5703125" style="2" customWidth="1"/>
    <col min="9732" max="9965" width="11.42578125" style="2"/>
    <col min="9966" max="9966" width="15.7109375" style="2" customWidth="1"/>
    <col min="9967" max="9967" width="10.28515625" style="2" customWidth="1"/>
    <col min="9968" max="9968" width="16.42578125" style="2" customWidth="1"/>
    <col min="9969" max="9969" width="18.140625" style="2" customWidth="1"/>
    <col min="9970" max="9970" width="26.7109375" style="2" customWidth="1"/>
    <col min="9971" max="9972" width="11.42578125" style="2" customWidth="1"/>
    <col min="9973" max="9973" width="14.28515625" style="2" customWidth="1"/>
    <col min="9974" max="9974" width="25" style="2" customWidth="1"/>
    <col min="9975" max="9976" width="11.42578125" style="2" customWidth="1"/>
    <col min="9977" max="9977" width="19.7109375" style="2" customWidth="1"/>
    <col min="9978" max="9978" width="11.42578125" style="2" customWidth="1"/>
    <col min="9979" max="9979" width="14.7109375" style="2" customWidth="1"/>
    <col min="9980" max="9986" width="11.42578125" style="2" customWidth="1"/>
    <col min="9987" max="9987" width="33.5703125" style="2" customWidth="1"/>
    <col min="9988" max="10221" width="11.42578125" style="2"/>
    <col min="10222" max="10222" width="15.7109375" style="2" customWidth="1"/>
    <col min="10223" max="10223" width="10.28515625" style="2" customWidth="1"/>
    <col min="10224" max="10224" width="16.42578125" style="2" customWidth="1"/>
    <col min="10225" max="10225" width="18.140625" style="2" customWidth="1"/>
    <col min="10226" max="10226" width="26.7109375" style="2" customWidth="1"/>
    <col min="10227" max="10228" width="11.42578125" style="2" customWidth="1"/>
    <col min="10229" max="10229" width="14.28515625" style="2" customWidth="1"/>
    <col min="10230" max="10230" width="25" style="2" customWidth="1"/>
    <col min="10231" max="10232" width="11.42578125" style="2" customWidth="1"/>
    <col min="10233" max="10233" width="19.7109375" style="2" customWidth="1"/>
    <col min="10234" max="10234" width="11.42578125" style="2" customWidth="1"/>
    <col min="10235" max="10235" width="14.7109375" style="2" customWidth="1"/>
    <col min="10236" max="10242" width="11.42578125" style="2" customWidth="1"/>
    <col min="10243" max="10243" width="33.5703125" style="2" customWidth="1"/>
    <col min="10244" max="10477" width="11.42578125" style="2"/>
    <col min="10478" max="10478" width="15.7109375" style="2" customWidth="1"/>
    <col min="10479" max="10479" width="10.28515625" style="2" customWidth="1"/>
    <col min="10480" max="10480" width="16.42578125" style="2" customWidth="1"/>
    <col min="10481" max="10481" width="18.140625" style="2" customWidth="1"/>
    <col min="10482" max="10482" width="26.7109375" style="2" customWidth="1"/>
    <col min="10483" max="10484" width="11.42578125" style="2" customWidth="1"/>
    <col min="10485" max="10485" width="14.28515625" style="2" customWidth="1"/>
    <col min="10486" max="10486" width="25" style="2" customWidth="1"/>
    <col min="10487" max="10488" width="11.42578125" style="2" customWidth="1"/>
    <col min="10489" max="10489" width="19.7109375" style="2" customWidth="1"/>
    <col min="10490" max="10490" width="11.42578125" style="2" customWidth="1"/>
    <col min="10491" max="10491" width="14.7109375" style="2" customWidth="1"/>
    <col min="10492" max="10498" width="11.42578125" style="2" customWidth="1"/>
    <col min="10499" max="10499" width="33.5703125" style="2" customWidth="1"/>
    <col min="10500" max="10733" width="11.42578125" style="2"/>
    <col min="10734" max="10734" width="15.7109375" style="2" customWidth="1"/>
    <col min="10735" max="10735" width="10.28515625" style="2" customWidth="1"/>
    <col min="10736" max="10736" width="16.42578125" style="2" customWidth="1"/>
    <col min="10737" max="10737" width="18.140625" style="2" customWidth="1"/>
    <col min="10738" max="10738" width="26.7109375" style="2" customWidth="1"/>
    <col min="10739" max="10740" width="11.42578125" style="2" customWidth="1"/>
    <col min="10741" max="10741" width="14.28515625" style="2" customWidth="1"/>
    <col min="10742" max="10742" width="25" style="2" customWidth="1"/>
    <col min="10743" max="10744" width="11.42578125" style="2" customWidth="1"/>
    <col min="10745" max="10745" width="19.7109375" style="2" customWidth="1"/>
    <col min="10746" max="10746" width="11.42578125" style="2" customWidth="1"/>
    <col min="10747" max="10747" width="14.7109375" style="2" customWidth="1"/>
    <col min="10748" max="10754" width="11.42578125" style="2" customWidth="1"/>
    <col min="10755" max="10755" width="33.5703125" style="2" customWidth="1"/>
    <col min="10756" max="10989" width="11.42578125" style="2"/>
    <col min="10990" max="10990" width="15.7109375" style="2" customWidth="1"/>
    <col min="10991" max="10991" width="10.28515625" style="2" customWidth="1"/>
    <col min="10992" max="10992" width="16.42578125" style="2" customWidth="1"/>
    <col min="10993" max="10993" width="18.140625" style="2" customWidth="1"/>
    <col min="10994" max="10994" width="26.7109375" style="2" customWidth="1"/>
    <col min="10995" max="10996" width="11.42578125" style="2" customWidth="1"/>
    <col min="10997" max="10997" width="14.28515625" style="2" customWidth="1"/>
    <col min="10998" max="10998" width="25" style="2" customWidth="1"/>
    <col min="10999" max="11000" width="11.42578125" style="2" customWidth="1"/>
    <col min="11001" max="11001" width="19.7109375" style="2" customWidth="1"/>
    <col min="11002" max="11002" width="11.42578125" style="2" customWidth="1"/>
    <col min="11003" max="11003" width="14.7109375" style="2" customWidth="1"/>
    <col min="11004" max="11010" width="11.42578125" style="2" customWidth="1"/>
    <col min="11011" max="11011" width="33.5703125" style="2" customWidth="1"/>
    <col min="11012" max="11245" width="11.42578125" style="2"/>
    <col min="11246" max="11246" width="15.7109375" style="2" customWidth="1"/>
    <col min="11247" max="11247" width="10.28515625" style="2" customWidth="1"/>
    <col min="11248" max="11248" width="16.42578125" style="2" customWidth="1"/>
    <col min="11249" max="11249" width="18.140625" style="2" customWidth="1"/>
    <col min="11250" max="11250" width="26.7109375" style="2" customWidth="1"/>
    <col min="11251" max="11252" width="11.42578125" style="2" customWidth="1"/>
    <col min="11253" max="11253" width="14.28515625" style="2" customWidth="1"/>
    <col min="11254" max="11254" width="25" style="2" customWidth="1"/>
    <col min="11255" max="11256" width="11.42578125" style="2" customWidth="1"/>
    <col min="11257" max="11257" width="19.7109375" style="2" customWidth="1"/>
    <col min="11258" max="11258" width="11.42578125" style="2" customWidth="1"/>
    <col min="11259" max="11259" width="14.7109375" style="2" customWidth="1"/>
    <col min="11260" max="11266" width="11.42578125" style="2" customWidth="1"/>
    <col min="11267" max="11267" width="33.5703125" style="2" customWidth="1"/>
    <col min="11268" max="11501" width="11.42578125" style="2"/>
    <col min="11502" max="11502" width="15.7109375" style="2" customWidth="1"/>
    <col min="11503" max="11503" width="10.28515625" style="2" customWidth="1"/>
    <col min="11504" max="11504" width="16.42578125" style="2" customWidth="1"/>
    <col min="11505" max="11505" width="18.140625" style="2" customWidth="1"/>
    <col min="11506" max="11506" width="26.7109375" style="2" customWidth="1"/>
    <col min="11507" max="11508" width="11.42578125" style="2" customWidth="1"/>
    <col min="11509" max="11509" width="14.28515625" style="2" customWidth="1"/>
    <col min="11510" max="11510" width="25" style="2" customWidth="1"/>
    <col min="11511" max="11512" width="11.42578125" style="2" customWidth="1"/>
    <col min="11513" max="11513" width="19.7109375" style="2" customWidth="1"/>
    <col min="11514" max="11514" width="11.42578125" style="2" customWidth="1"/>
    <col min="11515" max="11515" width="14.7109375" style="2" customWidth="1"/>
    <col min="11516" max="11522" width="11.42578125" style="2" customWidth="1"/>
    <col min="11523" max="11523" width="33.5703125" style="2" customWidth="1"/>
    <col min="11524" max="11757" width="11.42578125" style="2"/>
    <col min="11758" max="11758" width="15.7109375" style="2" customWidth="1"/>
    <col min="11759" max="11759" width="10.28515625" style="2" customWidth="1"/>
    <col min="11760" max="11760" width="16.42578125" style="2" customWidth="1"/>
    <col min="11761" max="11761" width="18.140625" style="2" customWidth="1"/>
    <col min="11762" max="11762" width="26.7109375" style="2" customWidth="1"/>
    <col min="11763" max="11764" width="11.42578125" style="2" customWidth="1"/>
    <col min="11765" max="11765" width="14.28515625" style="2" customWidth="1"/>
    <col min="11766" max="11766" width="25" style="2" customWidth="1"/>
    <col min="11767" max="11768" width="11.42578125" style="2" customWidth="1"/>
    <col min="11769" max="11769" width="19.7109375" style="2" customWidth="1"/>
    <col min="11770" max="11770" width="11.42578125" style="2" customWidth="1"/>
    <col min="11771" max="11771" width="14.7109375" style="2" customWidth="1"/>
    <col min="11772" max="11778" width="11.42578125" style="2" customWidth="1"/>
    <col min="11779" max="11779" width="33.5703125" style="2" customWidth="1"/>
    <col min="11780" max="12013" width="11.42578125" style="2"/>
    <col min="12014" max="12014" width="15.7109375" style="2" customWidth="1"/>
    <col min="12015" max="12015" width="10.28515625" style="2" customWidth="1"/>
    <col min="12016" max="12016" width="16.42578125" style="2" customWidth="1"/>
    <col min="12017" max="12017" width="18.140625" style="2" customWidth="1"/>
    <col min="12018" max="12018" width="26.7109375" style="2" customWidth="1"/>
    <col min="12019" max="12020" width="11.42578125" style="2" customWidth="1"/>
    <col min="12021" max="12021" width="14.28515625" style="2" customWidth="1"/>
    <col min="12022" max="12022" width="25" style="2" customWidth="1"/>
    <col min="12023" max="12024" width="11.42578125" style="2" customWidth="1"/>
    <col min="12025" max="12025" width="19.7109375" style="2" customWidth="1"/>
    <col min="12026" max="12026" width="11.42578125" style="2" customWidth="1"/>
    <col min="12027" max="12027" width="14.7109375" style="2" customWidth="1"/>
    <col min="12028" max="12034" width="11.42578125" style="2" customWidth="1"/>
    <col min="12035" max="12035" width="33.5703125" style="2" customWidth="1"/>
    <col min="12036" max="12269" width="11.42578125" style="2"/>
    <col min="12270" max="12270" width="15.7109375" style="2" customWidth="1"/>
    <col min="12271" max="12271" width="10.28515625" style="2" customWidth="1"/>
    <col min="12272" max="12272" width="16.42578125" style="2" customWidth="1"/>
    <col min="12273" max="12273" width="18.140625" style="2" customWidth="1"/>
    <col min="12274" max="12274" width="26.7109375" style="2" customWidth="1"/>
    <col min="12275" max="12276" width="11.42578125" style="2" customWidth="1"/>
    <col min="12277" max="12277" width="14.28515625" style="2" customWidth="1"/>
    <col min="12278" max="12278" width="25" style="2" customWidth="1"/>
    <col min="12279" max="12280" width="11.42578125" style="2" customWidth="1"/>
    <col min="12281" max="12281" width="19.7109375" style="2" customWidth="1"/>
    <col min="12282" max="12282" width="11.42578125" style="2" customWidth="1"/>
    <col min="12283" max="12283" width="14.7109375" style="2" customWidth="1"/>
    <col min="12284" max="12290" width="11.42578125" style="2" customWidth="1"/>
    <col min="12291" max="12291" width="33.5703125" style="2" customWidth="1"/>
    <col min="12292" max="12525" width="11.42578125" style="2"/>
    <col min="12526" max="12526" width="15.7109375" style="2" customWidth="1"/>
    <col min="12527" max="12527" width="10.28515625" style="2" customWidth="1"/>
    <col min="12528" max="12528" width="16.42578125" style="2" customWidth="1"/>
    <col min="12529" max="12529" width="18.140625" style="2" customWidth="1"/>
    <col min="12530" max="12530" width="26.7109375" style="2" customWidth="1"/>
    <col min="12531" max="12532" width="11.42578125" style="2" customWidth="1"/>
    <col min="12533" max="12533" width="14.28515625" style="2" customWidth="1"/>
    <col min="12534" max="12534" width="25" style="2" customWidth="1"/>
    <col min="12535" max="12536" width="11.42578125" style="2" customWidth="1"/>
    <col min="12537" max="12537" width="19.7109375" style="2" customWidth="1"/>
    <col min="12538" max="12538" width="11.42578125" style="2" customWidth="1"/>
    <col min="12539" max="12539" width="14.7109375" style="2" customWidth="1"/>
    <col min="12540" max="12546" width="11.42578125" style="2" customWidth="1"/>
    <col min="12547" max="12547" width="33.5703125" style="2" customWidth="1"/>
    <col min="12548" max="12781" width="11.42578125" style="2"/>
    <col min="12782" max="12782" width="15.7109375" style="2" customWidth="1"/>
    <col min="12783" max="12783" width="10.28515625" style="2" customWidth="1"/>
    <col min="12784" max="12784" width="16.42578125" style="2" customWidth="1"/>
    <col min="12785" max="12785" width="18.140625" style="2" customWidth="1"/>
    <col min="12786" max="12786" width="26.7109375" style="2" customWidth="1"/>
    <col min="12787" max="12788" width="11.42578125" style="2" customWidth="1"/>
    <col min="12789" max="12789" width="14.28515625" style="2" customWidth="1"/>
    <col min="12790" max="12790" width="25" style="2" customWidth="1"/>
    <col min="12791" max="12792" width="11.42578125" style="2" customWidth="1"/>
    <col min="12793" max="12793" width="19.7109375" style="2" customWidth="1"/>
    <col min="12794" max="12794" width="11.42578125" style="2" customWidth="1"/>
    <col min="12795" max="12795" width="14.7109375" style="2" customWidth="1"/>
    <col min="12796" max="12802" width="11.42578125" style="2" customWidth="1"/>
    <col min="12803" max="12803" width="33.5703125" style="2" customWidth="1"/>
    <col min="12804" max="13037" width="11.42578125" style="2"/>
    <col min="13038" max="13038" width="15.7109375" style="2" customWidth="1"/>
    <col min="13039" max="13039" width="10.28515625" style="2" customWidth="1"/>
    <col min="13040" max="13040" width="16.42578125" style="2" customWidth="1"/>
    <col min="13041" max="13041" width="18.140625" style="2" customWidth="1"/>
    <col min="13042" max="13042" width="26.7109375" style="2" customWidth="1"/>
    <col min="13043" max="13044" width="11.42578125" style="2" customWidth="1"/>
    <col min="13045" max="13045" width="14.28515625" style="2" customWidth="1"/>
    <col min="13046" max="13046" width="25" style="2" customWidth="1"/>
    <col min="13047" max="13048" width="11.42578125" style="2" customWidth="1"/>
    <col min="13049" max="13049" width="19.7109375" style="2" customWidth="1"/>
    <col min="13050" max="13050" width="11.42578125" style="2" customWidth="1"/>
    <col min="13051" max="13051" width="14.7109375" style="2" customWidth="1"/>
    <col min="13052" max="13058" width="11.42578125" style="2" customWidth="1"/>
    <col min="13059" max="13059" width="33.5703125" style="2" customWidth="1"/>
    <col min="13060" max="13293" width="11.42578125" style="2"/>
    <col min="13294" max="13294" width="15.7109375" style="2" customWidth="1"/>
    <col min="13295" max="13295" width="10.28515625" style="2" customWidth="1"/>
    <col min="13296" max="13296" width="16.42578125" style="2" customWidth="1"/>
    <col min="13297" max="13297" width="18.140625" style="2" customWidth="1"/>
    <col min="13298" max="13298" width="26.7109375" style="2" customWidth="1"/>
    <col min="13299" max="13300" width="11.42578125" style="2" customWidth="1"/>
    <col min="13301" max="13301" width="14.28515625" style="2" customWidth="1"/>
    <col min="13302" max="13302" width="25" style="2" customWidth="1"/>
    <col min="13303" max="13304" width="11.42578125" style="2" customWidth="1"/>
    <col min="13305" max="13305" width="19.7109375" style="2" customWidth="1"/>
    <col min="13306" max="13306" width="11.42578125" style="2" customWidth="1"/>
    <col min="13307" max="13307" width="14.7109375" style="2" customWidth="1"/>
    <col min="13308" max="13314" width="11.42578125" style="2" customWidth="1"/>
    <col min="13315" max="13315" width="33.5703125" style="2" customWidth="1"/>
    <col min="13316" max="13549" width="11.42578125" style="2"/>
    <col min="13550" max="13550" width="15.7109375" style="2" customWidth="1"/>
    <col min="13551" max="13551" width="10.28515625" style="2" customWidth="1"/>
    <col min="13552" max="13552" width="16.42578125" style="2" customWidth="1"/>
    <col min="13553" max="13553" width="18.140625" style="2" customWidth="1"/>
    <col min="13554" max="13554" width="26.7109375" style="2" customWidth="1"/>
    <col min="13555" max="13556" width="11.42578125" style="2" customWidth="1"/>
    <col min="13557" max="13557" width="14.28515625" style="2" customWidth="1"/>
    <col min="13558" max="13558" width="25" style="2" customWidth="1"/>
    <col min="13559" max="13560" width="11.42578125" style="2" customWidth="1"/>
    <col min="13561" max="13561" width="19.7109375" style="2" customWidth="1"/>
    <col min="13562" max="13562" width="11.42578125" style="2" customWidth="1"/>
    <col min="13563" max="13563" width="14.7109375" style="2" customWidth="1"/>
    <col min="13564" max="13570" width="11.42578125" style="2" customWidth="1"/>
    <col min="13571" max="13571" width="33.5703125" style="2" customWidth="1"/>
    <col min="13572" max="13805" width="11.42578125" style="2"/>
    <col min="13806" max="13806" width="15.7109375" style="2" customWidth="1"/>
    <col min="13807" max="13807" width="10.28515625" style="2" customWidth="1"/>
    <col min="13808" max="13808" width="16.42578125" style="2" customWidth="1"/>
    <col min="13809" max="13809" width="18.140625" style="2" customWidth="1"/>
    <col min="13810" max="13810" width="26.7109375" style="2" customWidth="1"/>
    <col min="13811" max="13812" width="11.42578125" style="2" customWidth="1"/>
    <col min="13813" max="13813" width="14.28515625" style="2" customWidth="1"/>
    <col min="13814" max="13814" width="25" style="2" customWidth="1"/>
    <col min="13815" max="13816" width="11.42578125" style="2" customWidth="1"/>
    <col min="13817" max="13817" width="19.7109375" style="2" customWidth="1"/>
    <col min="13818" max="13818" width="11.42578125" style="2" customWidth="1"/>
    <col min="13819" max="13819" width="14.7109375" style="2" customWidth="1"/>
    <col min="13820" max="13826" width="11.42578125" style="2" customWidth="1"/>
    <col min="13827" max="13827" width="33.5703125" style="2" customWidth="1"/>
    <col min="13828" max="14061" width="11.42578125" style="2"/>
    <col min="14062" max="14062" width="15.7109375" style="2" customWidth="1"/>
    <col min="14063" max="14063" width="10.28515625" style="2" customWidth="1"/>
    <col min="14064" max="14064" width="16.42578125" style="2" customWidth="1"/>
    <col min="14065" max="14065" width="18.140625" style="2" customWidth="1"/>
    <col min="14066" max="14066" width="26.7109375" style="2" customWidth="1"/>
    <col min="14067" max="14068" width="11.42578125" style="2" customWidth="1"/>
    <col min="14069" max="14069" width="14.28515625" style="2" customWidth="1"/>
    <col min="14070" max="14070" width="25" style="2" customWidth="1"/>
    <col min="14071" max="14072" width="11.42578125" style="2" customWidth="1"/>
    <col min="14073" max="14073" width="19.7109375" style="2" customWidth="1"/>
    <col min="14074" max="14074" width="11.42578125" style="2" customWidth="1"/>
    <col min="14075" max="14075" width="14.7109375" style="2" customWidth="1"/>
    <col min="14076" max="14082" width="11.42578125" style="2" customWidth="1"/>
    <col min="14083" max="14083" width="33.5703125" style="2" customWidth="1"/>
    <col min="14084" max="14317" width="11.42578125" style="2"/>
    <col min="14318" max="14318" width="15.7109375" style="2" customWidth="1"/>
    <col min="14319" max="14319" width="10.28515625" style="2" customWidth="1"/>
    <col min="14320" max="14320" width="16.42578125" style="2" customWidth="1"/>
    <col min="14321" max="14321" width="18.140625" style="2" customWidth="1"/>
    <col min="14322" max="14322" width="26.7109375" style="2" customWidth="1"/>
    <col min="14323" max="14324" width="11.42578125" style="2" customWidth="1"/>
    <col min="14325" max="14325" width="14.28515625" style="2" customWidth="1"/>
    <col min="14326" max="14326" width="25" style="2" customWidth="1"/>
    <col min="14327" max="14328" width="11.42578125" style="2" customWidth="1"/>
    <col min="14329" max="14329" width="19.7109375" style="2" customWidth="1"/>
    <col min="14330" max="14330" width="11.42578125" style="2" customWidth="1"/>
    <col min="14331" max="14331" width="14.7109375" style="2" customWidth="1"/>
    <col min="14332" max="14338" width="11.42578125" style="2" customWidth="1"/>
    <col min="14339" max="14339" width="33.5703125" style="2" customWidth="1"/>
    <col min="14340" max="14573" width="11.42578125" style="2"/>
    <col min="14574" max="14574" width="15.7109375" style="2" customWidth="1"/>
    <col min="14575" max="14575" width="10.28515625" style="2" customWidth="1"/>
    <col min="14576" max="14576" width="16.42578125" style="2" customWidth="1"/>
    <col min="14577" max="14577" width="18.140625" style="2" customWidth="1"/>
    <col min="14578" max="14578" width="26.7109375" style="2" customWidth="1"/>
    <col min="14579" max="14580" width="11.42578125" style="2" customWidth="1"/>
    <col min="14581" max="14581" width="14.28515625" style="2" customWidth="1"/>
    <col min="14582" max="14582" width="25" style="2" customWidth="1"/>
    <col min="14583" max="14584" width="11.42578125" style="2" customWidth="1"/>
    <col min="14585" max="14585" width="19.7109375" style="2" customWidth="1"/>
    <col min="14586" max="14586" width="11.42578125" style="2" customWidth="1"/>
    <col min="14587" max="14587" width="14.7109375" style="2" customWidth="1"/>
    <col min="14588" max="14594" width="11.42578125" style="2" customWidth="1"/>
    <col min="14595" max="14595" width="33.5703125" style="2" customWidth="1"/>
    <col min="14596" max="14829" width="11.42578125" style="2"/>
    <col min="14830" max="14830" width="15.7109375" style="2" customWidth="1"/>
    <col min="14831" max="14831" width="10.28515625" style="2" customWidth="1"/>
    <col min="14832" max="14832" width="16.42578125" style="2" customWidth="1"/>
    <col min="14833" max="14833" width="18.140625" style="2" customWidth="1"/>
    <col min="14834" max="14834" width="26.7109375" style="2" customWidth="1"/>
    <col min="14835" max="14836" width="11.42578125" style="2" customWidth="1"/>
    <col min="14837" max="14837" width="14.28515625" style="2" customWidth="1"/>
    <col min="14838" max="14838" width="25" style="2" customWidth="1"/>
    <col min="14839" max="14840" width="11.42578125" style="2" customWidth="1"/>
    <col min="14841" max="14841" width="19.7109375" style="2" customWidth="1"/>
    <col min="14842" max="14842" width="11.42578125" style="2" customWidth="1"/>
    <col min="14843" max="14843" width="14.7109375" style="2" customWidth="1"/>
    <col min="14844" max="14850" width="11.42578125" style="2" customWidth="1"/>
    <col min="14851" max="14851" width="33.5703125" style="2" customWidth="1"/>
    <col min="14852" max="15085" width="11.42578125" style="2"/>
    <col min="15086" max="15086" width="15.7109375" style="2" customWidth="1"/>
    <col min="15087" max="15087" width="10.28515625" style="2" customWidth="1"/>
    <col min="15088" max="15088" width="16.42578125" style="2" customWidth="1"/>
    <col min="15089" max="15089" width="18.140625" style="2" customWidth="1"/>
    <col min="15090" max="15090" width="26.7109375" style="2" customWidth="1"/>
    <col min="15091" max="15092" width="11.42578125" style="2" customWidth="1"/>
    <col min="15093" max="15093" width="14.28515625" style="2" customWidth="1"/>
    <col min="15094" max="15094" width="25" style="2" customWidth="1"/>
    <col min="15095" max="15096" width="11.42578125" style="2" customWidth="1"/>
    <col min="15097" max="15097" width="19.7109375" style="2" customWidth="1"/>
    <col min="15098" max="15098" width="11.42578125" style="2" customWidth="1"/>
    <col min="15099" max="15099" width="14.7109375" style="2" customWidth="1"/>
    <col min="15100" max="15106" width="11.42578125" style="2" customWidth="1"/>
    <col min="15107" max="15107" width="33.5703125" style="2" customWidth="1"/>
    <col min="15108" max="15341" width="11.42578125" style="2"/>
    <col min="15342" max="15342" width="15.7109375" style="2" customWidth="1"/>
    <col min="15343" max="15343" width="10.28515625" style="2" customWidth="1"/>
    <col min="15344" max="15344" width="16.42578125" style="2" customWidth="1"/>
    <col min="15345" max="15345" width="18.140625" style="2" customWidth="1"/>
    <col min="15346" max="15346" width="26.7109375" style="2" customWidth="1"/>
    <col min="15347" max="15348" width="11.42578125" style="2" customWidth="1"/>
    <col min="15349" max="15349" width="14.28515625" style="2" customWidth="1"/>
    <col min="15350" max="15350" width="25" style="2" customWidth="1"/>
    <col min="15351" max="15352" width="11.42578125" style="2" customWidth="1"/>
    <col min="15353" max="15353" width="19.7109375" style="2" customWidth="1"/>
    <col min="15354" max="15354" width="11.42578125" style="2" customWidth="1"/>
    <col min="15355" max="15355" width="14.7109375" style="2" customWidth="1"/>
    <col min="15356" max="15362" width="11.42578125" style="2" customWidth="1"/>
    <col min="15363" max="15363" width="33.5703125" style="2" customWidth="1"/>
    <col min="15364" max="15597" width="11.42578125" style="2"/>
    <col min="15598" max="15598" width="15.7109375" style="2" customWidth="1"/>
    <col min="15599" max="15599" width="10.28515625" style="2" customWidth="1"/>
    <col min="15600" max="15600" width="16.42578125" style="2" customWidth="1"/>
    <col min="15601" max="15601" width="18.140625" style="2" customWidth="1"/>
    <col min="15602" max="15602" width="26.7109375" style="2" customWidth="1"/>
    <col min="15603" max="15604" width="11.42578125" style="2" customWidth="1"/>
    <col min="15605" max="15605" width="14.28515625" style="2" customWidth="1"/>
    <col min="15606" max="15606" width="25" style="2" customWidth="1"/>
    <col min="15607" max="15608" width="11.42578125" style="2" customWidth="1"/>
    <col min="15609" max="15609" width="19.7109375" style="2" customWidth="1"/>
    <col min="15610" max="15610" width="11.42578125" style="2" customWidth="1"/>
    <col min="15611" max="15611" width="14.7109375" style="2" customWidth="1"/>
    <col min="15612" max="15618" width="11.42578125" style="2" customWidth="1"/>
    <col min="15619" max="15619" width="33.5703125" style="2" customWidth="1"/>
    <col min="15620" max="15853" width="11.42578125" style="2"/>
    <col min="15854" max="15854" width="15.7109375" style="2" customWidth="1"/>
    <col min="15855" max="15855" width="10.28515625" style="2" customWidth="1"/>
    <col min="15856" max="15856" width="16.42578125" style="2" customWidth="1"/>
    <col min="15857" max="15857" width="18.140625" style="2" customWidth="1"/>
    <col min="15858" max="15858" width="26.7109375" style="2" customWidth="1"/>
    <col min="15859" max="15860" width="11.42578125" style="2" customWidth="1"/>
    <col min="15861" max="15861" width="14.28515625" style="2" customWidth="1"/>
    <col min="15862" max="15862" width="25" style="2" customWidth="1"/>
    <col min="15863" max="15864" width="11.42578125" style="2" customWidth="1"/>
    <col min="15865" max="15865" width="19.7109375" style="2" customWidth="1"/>
    <col min="15866" max="15866" width="11.42578125" style="2" customWidth="1"/>
    <col min="15867" max="15867" width="14.7109375" style="2" customWidth="1"/>
    <col min="15868" max="15874" width="11.42578125" style="2" customWidth="1"/>
    <col min="15875" max="15875" width="33.5703125" style="2" customWidth="1"/>
    <col min="15876" max="16109" width="11.42578125" style="2"/>
    <col min="16110" max="16110" width="15.7109375" style="2" customWidth="1"/>
    <col min="16111" max="16111" width="10.28515625" style="2" customWidth="1"/>
    <col min="16112" max="16112" width="16.42578125" style="2" customWidth="1"/>
    <col min="16113" max="16113" width="18.140625" style="2" customWidth="1"/>
    <col min="16114" max="16114" width="26.7109375" style="2" customWidth="1"/>
    <col min="16115" max="16116" width="11.42578125" style="2" customWidth="1"/>
    <col min="16117" max="16117" width="14.28515625" style="2" customWidth="1"/>
    <col min="16118" max="16118" width="25" style="2" customWidth="1"/>
    <col min="16119" max="16120" width="11.42578125" style="2" customWidth="1"/>
    <col min="16121" max="16121" width="19.7109375" style="2" customWidth="1"/>
    <col min="16122" max="16122" width="11.42578125" style="2" customWidth="1"/>
    <col min="16123" max="16123" width="14.7109375" style="2" customWidth="1"/>
    <col min="16124" max="16130" width="11.42578125" style="2" customWidth="1"/>
    <col min="16131" max="16131" width="33.5703125" style="2" customWidth="1"/>
    <col min="16132" max="16384" width="11.42578125" style="2"/>
  </cols>
  <sheetData>
    <row r="2" spans="2:5" ht="13.5" thickBot="1"/>
    <row r="3" spans="2:5" ht="15.75" thickBot="1">
      <c r="B3" s="239" t="s">
        <v>941</v>
      </c>
      <c r="E3" s="149"/>
    </row>
    <row r="4" spans="2:5" ht="36" customHeight="1" thickBot="1">
      <c r="C4" s="1182" t="s">
        <v>876</v>
      </c>
      <c r="D4" s="1183"/>
      <c r="E4" s="152"/>
    </row>
    <row r="5" spans="2:5" ht="34.5" customHeight="1" thickBot="1">
      <c r="C5" s="154" t="s">
        <v>311</v>
      </c>
      <c r="D5" s="154" t="s">
        <v>312</v>
      </c>
      <c r="E5" s="149"/>
    </row>
    <row r="6" spans="2:5" ht="14.25">
      <c r="C6" s="1175" t="s">
        <v>313</v>
      </c>
      <c r="D6" s="48" t="s">
        <v>314</v>
      </c>
      <c r="E6" s="149"/>
    </row>
    <row r="7" spans="2:5" ht="14.25">
      <c r="C7" s="1176"/>
      <c r="D7" s="49" t="s">
        <v>315</v>
      </c>
      <c r="E7" s="149"/>
    </row>
    <row r="8" spans="2:5" ht="14.25">
      <c r="C8" s="1176"/>
      <c r="D8" s="49" t="s">
        <v>316</v>
      </c>
      <c r="E8" s="149"/>
    </row>
    <row r="9" spans="2:5" ht="28.5">
      <c r="C9" s="1176"/>
      <c r="D9" s="49" t="s">
        <v>317</v>
      </c>
      <c r="E9" s="149"/>
    </row>
    <row r="10" spans="2:5" ht="14.25">
      <c r="C10" s="1176"/>
      <c r="D10" s="49" t="s">
        <v>318</v>
      </c>
      <c r="E10" s="149"/>
    </row>
    <row r="11" spans="2:5" ht="14.25">
      <c r="C11" s="1176"/>
      <c r="D11" s="49" t="s">
        <v>319</v>
      </c>
      <c r="E11" s="149"/>
    </row>
    <row r="12" spans="2:5" ht="14.25">
      <c r="C12" s="1176"/>
      <c r="D12" s="49" t="s">
        <v>320</v>
      </c>
      <c r="E12" s="149"/>
    </row>
    <row r="13" spans="2:5" s="43" customFormat="1" ht="14.25">
      <c r="C13" s="1176"/>
      <c r="D13" s="91" t="s">
        <v>321</v>
      </c>
      <c r="E13" s="1180"/>
    </row>
    <row r="14" spans="2:5" s="43" customFormat="1" ht="14.25">
      <c r="C14" s="1176"/>
      <c r="D14" s="91" t="s">
        <v>322</v>
      </c>
      <c r="E14" s="1180"/>
    </row>
    <row r="15" spans="2:5" s="43" customFormat="1" ht="15" thickBot="1">
      <c r="C15" s="1181"/>
      <c r="D15" s="155" t="s">
        <v>323</v>
      </c>
      <c r="E15" s="1180"/>
    </row>
    <row r="16" spans="2:5" ht="14.25">
      <c r="C16" s="1175" t="s">
        <v>324</v>
      </c>
      <c r="D16" s="48" t="s">
        <v>325</v>
      </c>
      <c r="E16" s="149"/>
    </row>
    <row r="17" spans="3:5" ht="14.25">
      <c r="C17" s="1176"/>
      <c r="D17" s="49" t="s">
        <v>326</v>
      </c>
      <c r="E17" s="149"/>
    </row>
    <row r="18" spans="3:5" ht="14.25">
      <c r="C18" s="1176"/>
      <c r="D18" s="49" t="s">
        <v>327</v>
      </c>
      <c r="E18" s="149"/>
    </row>
    <row r="19" spans="3:5" ht="14.25">
      <c r="C19" s="1176"/>
      <c r="D19" s="49" t="s">
        <v>328</v>
      </c>
      <c r="E19" s="149"/>
    </row>
    <row r="20" spans="3:5" ht="14.25">
      <c r="C20" s="1176"/>
      <c r="D20" s="49" t="s">
        <v>329</v>
      </c>
      <c r="E20" s="149"/>
    </row>
    <row r="21" spans="3:5" ht="14.25">
      <c r="C21" s="1176"/>
      <c r="D21" s="49" t="s">
        <v>330</v>
      </c>
      <c r="E21" s="149"/>
    </row>
    <row r="22" spans="3:5" ht="14.25">
      <c r="C22" s="1176"/>
      <c r="D22" s="49" t="s">
        <v>331</v>
      </c>
      <c r="E22" s="149"/>
    </row>
    <row r="23" spans="3:5" ht="28.5">
      <c r="C23" s="1176"/>
      <c r="D23" s="49" t="s">
        <v>332</v>
      </c>
      <c r="E23" s="149"/>
    </row>
    <row r="24" spans="3:5" ht="14.25">
      <c r="C24" s="1176"/>
      <c r="D24" s="49" t="s">
        <v>333</v>
      </c>
      <c r="E24" s="149"/>
    </row>
    <row r="25" spans="3:5" ht="14.25">
      <c r="C25" s="1176"/>
      <c r="D25" s="49" t="s">
        <v>334</v>
      </c>
      <c r="E25" s="149"/>
    </row>
    <row r="26" spans="3:5" ht="14.25">
      <c r="C26" s="1176"/>
      <c r="D26" s="49" t="s">
        <v>335</v>
      </c>
      <c r="E26" s="1180"/>
    </row>
    <row r="27" spans="3:5" ht="28.5">
      <c r="C27" s="1176"/>
      <c r="D27" s="49" t="s">
        <v>336</v>
      </c>
      <c r="E27" s="1180"/>
    </row>
    <row r="28" spans="3:5" ht="14.25">
      <c r="C28" s="1176"/>
      <c r="D28" s="49" t="s">
        <v>337</v>
      </c>
      <c r="E28" s="1180"/>
    </row>
    <row r="29" spans="3:5" ht="28.5">
      <c r="C29" s="1176"/>
      <c r="D29" s="49" t="s">
        <v>338</v>
      </c>
      <c r="E29" s="1180"/>
    </row>
    <row r="30" spans="3:5" ht="14.25">
      <c r="C30" s="1176"/>
      <c r="D30" s="49" t="s">
        <v>339</v>
      </c>
      <c r="E30" s="1180"/>
    </row>
    <row r="31" spans="3:5" ht="14.25">
      <c r="C31" s="1176"/>
      <c r="D31" s="49" t="s">
        <v>340</v>
      </c>
      <c r="E31" s="1180"/>
    </row>
    <row r="32" spans="3:5" ht="14.25">
      <c r="C32" s="1176"/>
      <c r="D32" s="49" t="s">
        <v>341</v>
      </c>
      <c r="E32" s="1180"/>
    </row>
    <row r="33" spans="3:5" ht="14.25">
      <c r="C33" s="1176"/>
      <c r="D33" s="49" t="s">
        <v>342</v>
      </c>
      <c r="E33" s="1180"/>
    </row>
    <row r="34" spans="3:5" ht="28.5">
      <c r="C34" s="1176"/>
      <c r="D34" s="49" t="s">
        <v>343</v>
      </c>
      <c r="E34" s="1180"/>
    </row>
    <row r="35" spans="3:5" ht="14.25">
      <c r="C35" s="1176"/>
      <c r="D35" s="49" t="s">
        <v>344</v>
      </c>
      <c r="E35" s="1180"/>
    </row>
    <row r="36" spans="3:5" ht="14.25">
      <c r="C36" s="1176"/>
      <c r="D36" s="49" t="s">
        <v>345</v>
      </c>
      <c r="E36" s="1180"/>
    </row>
    <row r="37" spans="3:5" ht="14.25">
      <c r="C37" s="1176"/>
      <c r="D37" s="49" t="s">
        <v>346</v>
      </c>
      <c r="E37" s="1180"/>
    </row>
    <row r="38" spans="3:5" ht="28.5">
      <c r="C38" s="1176"/>
      <c r="D38" s="49" t="s">
        <v>347</v>
      </c>
      <c r="E38" s="1180"/>
    </row>
    <row r="39" spans="3:5" ht="14.25">
      <c r="C39" s="1176"/>
      <c r="D39" s="49" t="s">
        <v>348</v>
      </c>
      <c r="E39" s="1180"/>
    </row>
    <row r="40" spans="3:5" ht="15" thickBot="1">
      <c r="C40" s="1181"/>
      <c r="D40" s="156" t="s">
        <v>349</v>
      </c>
      <c r="E40" s="1180"/>
    </row>
    <row r="41" spans="3:5" ht="14.25">
      <c r="C41" s="1175" t="s">
        <v>350</v>
      </c>
      <c r="D41" s="48" t="s">
        <v>351</v>
      </c>
      <c r="E41" s="149"/>
    </row>
    <row r="42" spans="3:5" ht="14.25">
      <c r="C42" s="1176"/>
      <c r="D42" s="49" t="s">
        <v>352</v>
      </c>
      <c r="E42" s="149"/>
    </row>
    <row r="43" spans="3:5" ht="14.25">
      <c r="C43" s="1176"/>
      <c r="D43" s="49" t="s">
        <v>353</v>
      </c>
      <c r="E43" s="149"/>
    </row>
    <row r="44" spans="3:5" ht="14.25">
      <c r="C44" s="1176"/>
      <c r="D44" s="49" t="s">
        <v>354</v>
      </c>
      <c r="E44" s="1180"/>
    </row>
    <row r="45" spans="3:5" ht="14.25">
      <c r="C45" s="1176"/>
      <c r="D45" s="49" t="s">
        <v>355</v>
      </c>
      <c r="E45" s="1180"/>
    </row>
    <row r="46" spans="3:5" ht="15.75" customHeight="1">
      <c r="C46" s="1176"/>
      <c r="D46" s="49" t="s">
        <v>356</v>
      </c>
      <c r="E46" s="1180"/>
    </row>
    <row r="47" spans="3:5" ht="14.25">
      <c r="C47" s="1176"/>
      <c r="D47" s="49" t="s">
        <v>357</v>
      </c>
      <c r="E47" s="1180"/>
    </row>
    <row r="48" spans="3:5" ht="14.25">
      <c r="C48" s="1176"/>
      <c r="D48" s="49" t="s">
        <v>358</v>
      </c>
      <c r="E48" s="1180"/>
    </row>
    <row r="49" spans="3:5" ht="28.5">
      <c r="C49" s="1176"/>
      <c r="D49" s="49" t="s">
        <v>359</v>
      </c>
      <c r="E49" s="1180"/>
    </row>
    <row r="50" spans="3:5" ht="15" thickBot="1">
      <c r="C50" s="1181"/>
      <c r="D50" s="156" t="s">
        <v>360</v>
      </c>
      <c r="E50" s="149"/>
    </row>
    <row r="51" spans="3:5" ht="14.25">
      <c r="C51" s="1175" t="s">
        <v>361</v>
      </c>
      <c r="D51" s="48" t="s">
        <v>362</v>
      </c>
      <c r="E51" s="149"/>
    </row>
    <row r="52" spans="3:5" ht="14.25">
      <c r="C52" s="1176"/>
      <c r="D52" s="49" t="s">
        <v>363</v>
      </c>
      <c r="E52" s="149"/>
    </row>
    <row r="53" spans="3:5" ht="14.25">
      <c r="C53" s="1176"/>
      <c r="D53" s="49" t="s">
        <v>364</v>
      </c>
      <c r="E53" s="149"/>
    </row>
    <row r="54" spans="3:5" ht="14.25">
      <c r="C54" s="1176"/>
      <c r="D54" s="49" t="s">
        <v>365</v>
      </c>
      <c r="E54" s="149"/>
    </row>
    <row r="55" spans="3:5" ht="14.25">
      <c r="C55" s="1176"/>
      <c r="D55" s="49" t="s">
        <v>366</v>
      </c>
      <c r="E55" s="149"/>
    </row>
    <row r="56" spans="3:5" ht="14.25">
      <c r="C56" s="1176"/>
      <c r="D56" s="49" t="s">
        <v>367</v>
      </c>
      <c r="E56" s="1180"/>
    </row>
    <row r="57" spans="3:5" ht="14.25">
      <c r="C57" s="1176"/>
      <c r="D57" s="49" t="s">
        <v>368</v>
      </c>
      <c r="E57" s="1180"/>
    </row>
    <row r="58" spans="3:5" ht="15" thickBot="1">
      <c r="C58" s="1181"/>
      <c r="D58" s="156" t="s">
        <v>369</v>
      </c>
      <c r="E58" s="1180"/>
    </row>
    <row r="59" spans="3:5" ht="33" customHeight="1">
      <c r="C59" s="1175" t="s">
        <v>370</v>
      </c>
      <c r="D59" s="48" t="s">
        <v>371</v>
      </c>
      <c r="E59" s="81"/>
    </row>
    <row r="60" spans="3:5" ht="28.5">
      <c r="C60" s="1176"/>
      <c r="D60" s="49" t="s">
        <v>372</v>
      </c>
      <c r="E60" s="149"/>
    </row>
    <row r="61" spans="3:5" ht="15" customHeight="1">
      <c r="C61" s="1176"/>
      <c r="D61" s="49" t="s">
        <v>373</v>
      </c>
      <c r="E61" s="149"/>
    </row>
    <row r="62" spans="3:5" ht="15" customHeight="1">
      <c r="C62" s="1176"/>
      <c r="D62" s="49" t="s">
        <v>374</v>
      </c>
      <c r="E62" s="149"/>
    </row>
    <row r="63" spans="3:5" ht="32.25" customHeight="1" thickBot="1">
      <c r="C63" s="1177"/>
      <c r="D63" s="50" t="s">
        <v>375</v>
      </c>
      <c r="E63" s="149"/>
    </row>
    <row r="64" spans="3:5" ht="14.25">
      <c r="C64" s="1178" t="s">
        <v>376</v>
      </c>
      <c r="D64" s="157" t="s">
        <v>377</v>
      </c>
      <c r="E64" s="149"/>
    </row>
    <row r="65" spans="3:5" ht="14.25">
      <c r="C65" s="1178"/>
      <c r="D65" s="49" t="s">
        <v>378</v>
      </c>
      <c r="E65" s="149"/>
    </row>
    <row r="66" spans="3:5" ht="28.5">
      <c r="C66" s="1178"/>
      <c r="D66" s="49" t="s">
        <v>379</v>
      </c>
      <c r="E66" s="149"/>
    </row>
    <row r="67" spans="3:5" ht="14.25">
      <c r="C67" s="1178"/>
      <c r="D67" s="49" t="s">
        <v>380</v>
      </c>
      <c r="E67" s="149"/>
    </row>
    <row r="68" spans="3:5" ht="28.5">
      <c r="C68" s="1178"/>
      <c r="D68" s="49" t="s">
        <v>381</v>
      </c>
      <c r="E68" s="149"/>
    </row>
    <row r="69" spans="3:5" ht="71.25">
      <c r="C69" s="1178"/>
      <c r="D69" s="49" t="s">
        <v>788</v>
      </c>
      <c r="E69" s="149"/>
    </row>
    <row r="70" spans="3:5" ht="28.5">
      <c r="C70" s="1178"/>
      <c r="D70" s="49" t="s">
        <v>383</v>
      </c>
      <c r="E70" s="1180"/>
    </row>
    <row r="71" spans="3:5" ht="28.5">
      <c r="C71" s="1178"/>
      <c r="D71" s="49" t="s">
        <v>384</v>
      </c>
      <c r="E71" s="1180"/>
    </row>
    <row r="72" spans="3:5" ht="14.25">
      <c r="C72" s="1178"/>
      <c r="D72" s="49" t="s">
        <v>385</v>
      </c>
      <c r="E72" s="1180"/>
    </row>
    <row r="73" spans="3:5" ht="28.5">
      <c r="C73" s="1178"/>
      <c r="D73" s="49" t="s">
        <v>386</v>
      </c>
      <c r="E73" s="1180"/>
    </row>
    <row r="74" spans="3:5" ht="28.5">
      <c r="C74" s="1178"/>
      <c r="D74" s="49" t="s">
        <v>387</v>
      </c>
      <c r="E74" s="1180"/>
    </row>
    <row r="75" spans="3:5" ht="14.25">
      <c r="C75" s="1178"/>
      <c r="D75" s="49" t="s">
        <v>388</v>
      </c>
      <c r="E75" s="1180"/>
    </row>
    <row r="76" spans="3:5" ht="28.5">
      <c r="C76" s="1178"/>
      <c r="D76" s="49" t="s">
        <v>389</v>
      </c>
      <c r="E76" s="1180"/>
    </row>
    <row r="77" spans="3:5" ht="14.25">
      <c r="C77" s="1178"/>
      <c r="D77" s="49" t="s">
        <v>390</v>
      </c>
      <c r="E77" s="1180"/>
    </row>
    <row r="78" spans="3:5" ht="28.5">
      <c r="C78" s="1178"/>
      <c r="D78" s="49" t="s">
        <v>391</v>
      </c>
      <c r="E78" s="1180"/>
    </row>
    <row r="79" spans="3:5" ht="28.5">
      <c r="C79" s="1178"/>
      <c r="D79" s="49" t="s">
        <v>392</v>
      </c>
      <c r="E79" s="1180"/>
    </row>
    <row r="80" spans="3:5" ht="14.25">
      <c r="C80" s="1178"/>
      <c r="D80" s="49" t="s">
        <v>393</v>
      </c>
      <c r="E80" s="1180"/>
    </row>
    <row r="81" spans="2:5" ht="14.25">
      <c r="C81" s="1178"/>
      <c r="D81" s="49" t="s">
        <v>394</v>
      </c>
      <c r="E81" s="1180"/>
    </row>
    <row r="82" spans="2:5" ht="28.5">
      <c r="C82" s="1178"/>
      <c r="D82" s="49" t="s">
        <v>395</v>
      </c>
      <c r="E82" s="1180"/>
    </row>
    <row r="83" spans="2:5" ht="14.25">
      <c r="C83" s="1178"/>
      <c r="D83" s="49" t="s">
        <v>396</v>
      </c>
      <c r="E83" s="1180"/>
    </row>
    <row r="84" spans="2:5" ht="28.5">
      <c r="C84" s="1178"/>
      <c r="D84" s="49" t="s">
        <v>397</v>
      </c>
      <c r="E84" s="1180"/>
    </row>
    <row r="85" spans="2:5" ht="28.5">
      <c r="C85" s="1178"/>
      <c r="D85" s="49" t="s">
        <v>398</v>
      </c>
      <c r="E85" s="1180"/>
    </row>
    <row r="86" spans="2:5" ht="28.5">
      <c r="C86" s="1178"/>
      <c r="D86" s="49" t="s">
        <v>379</v>
      </c>
      <c r="E86" s="1180"/>
    </row>
    <row r="87" spans="2:5" ht="28.5">
      <c r="C87" s="1178"/>
      <c r="D87" s="49" t="s">
        <v>399</v>
      </c>
      <c r="E87" s="1180"/>
    </row>
    <row r="88" spans="2:5" ht="28.5">
      <c r="C88" s="1178"/>
      <c r="D88" s="49" t="s">
        <v>400</v>
      </c>
      <c r="E88" s="1180"/>
    </row>
    <row r="89" spans="2:5" ht="14.25">
      <c r="C89" s="1178"/>
      <c r="D89" s="49" t="s">
        <v>401</v>
      </c>
      <c r="E89" s="1180"/>
    </row>
    <row r="90" spans="2:5" ht="29.25" thickBot="1">
      <c r="C90" s="1179"/>
      <c r="D90" s="50" t="s">
        <v>402</v>
      </c>
      <c r="E90" s="1180"/>
    </row>
    <row r="91" spans="2:5" ht="13.5" thickBot="1">
      <c r="E91" s="149"/>
    </row>
    <row r="92" spans="2:5" ht="15.75" thickBot="1">
      <c r="B92" s="239" t="s">
        <v>941</v>
      </c>
    </row>
  </sheetData>
  <sheetProtection password="E0DB" sheet="1" objects="1" scenarios="1" formatCells="0" formatColumns="0" formatRows="0" sort="0" autoFilter="0"/>
  <mergeCells count="12">
    <mergeCell ref="C6:C15"/>
    <mergeCell ref="E13:E15"/>
    <mergeCell ref="C16:C40"/>
    <mergeCell ref="E26:E40"/>
    <mergeCell ref="C4:D4"/>
    <mergeCell ref="C59:C63"/>
    <mergeCell ref="C64:C90"/>
    <mergeCell ref="E70:E90"/>
    <mergeCell ref="C41:C50"/>
    <mergeCell ref="E44:E49"/>
    <mergeCell ref="C51:C58"/>
    <mergeCell ref="E56:E58"/>
  </mergeCells>
  <hyperlinks>
    <hyperlink ref="B3" location="Inicio!A1" display="INICIO"/>
    <hyperlink ref="B92" location="Inicio!A1" display="INICIO"/>
  </hyperlinks>
  <printOptions horizontalCentered="1" verticalCentered="1"/>
  <pageMargins left="0.70866141732283472" right="0.70866141732283472" top="0.74803149606299213" bottom="0.74803149606299213" header="0.31496062992125984" footer="0.31496062992125984"/>
  <pageSetup scale="76" orientation="portrait" r:id="rId1"/>
  <rowBreaks count="1" manualBreakCount="1">
    <brk id="51" max="3" man="1"/>
  </rowBreaks>
  <colBreaks count="1" manualBreakCount="1">
    <brk id="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Bt_inicio_vuln">
                <anchor moveWithCells="1" sizeWithCells="1">
                  <from>
                    <xdr:col>1</xdr:col>
                    <xdr:colOff>0</xdr:colOff>
                    <xdr:row>1</xdr:row>
                    <xdr:rowOff>161925</xdr:rowOff>
                  </from>
                  <to>
                    <xdr:col>2</xdr:col>
                    <xdr:colOff>0</xdr:colOff>
                    <xdr:row>3</xdr:row>
                    <xdr:rowOff>9525</xdr:rowOff>
                  </to>
                </anchor>
              </controlPr>
            </control>
          </mc:Choice>
        </mc:AlternateContent>
        <mc:AlternateContent xmlns:mc="http://schemas.openxmlformats.org/markup-compatibility/2006">
          <mc:Choice Requires="x14">
            <control shapeId="20484" r:id="rId5" name="Button 4">
              <controlPr defaultSize="0" print="0" autoFill="0" autoPict="0" macro="[0]!Bt_inicio_vuln">
                <anchor moveWithCells="1" sizeWithCells="1">
                  <from>
                    <xdr:col>0</xdr:col>
                    <xdr:colOff>752475</xdr:colOff>
                    <xdr:row>90</xdr:row>
                    <xdr:rowOff>152400</xdr:rowOff>
                  </from>
                  <to>
                    <xdr:col>1</xdr:col>
                    <xdr:colOff>752475</xdr:colOff>
                    <xdr:row>92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C3:Q25"/>
  <sheetViews>
    <sheetView showGridLines="0" zoomScaleNormal="100" zoomScaleSheetLayoutView="80" workbookViewId="0">
      <selection activeCell="E17" sqref="E17"/>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3" spans="3:17" ht="13.5" thickBot="1"/>
    <row r="4" spans="3:17" ht="15.75" thickBot="1">
      <c r="C4" s="239" t="s">
        <v>941</v>
      </c>
      <c r="D4" s="20"/>
      <c r="E4" s="20"/>
      <c r="F4" s="20"/>
      <c r="G4" s="20"/>
      <c r="H4" s="20"/>
      <c r="I4" s="20"/>
      <c r="J4" s="20"/>
      <c r="K4" s="20"/>
      <c r="L4" s="20"/>
      <c r="M4" s="20"/>
      <c r="N4" s="73"/>
      <c r="O4" s="73"/>
      <c r="P4" s="31"/>
      <c r="Q4" s="31"/>
    </row>
    <row r="5" spans="3:17" ht="15" customHeight="1">
      <c r="D5" s="1184" t="s">
        <v>955</v>
      </c>
      <c r="E5" s="1184"/>
      <c r="F5" s="1184"/>
      <c r="G5" s="1184"/>
      <c r="H5" s="20"/>
      <c r="I5" s="20"/>
      <c r="J5" s="20"/>
      <c r="K5" s="20"/>
      <c r="L5" s="20"/>
      <c r="M5" s="20"/>
      <c r="N5" s="73"/>
      <c r="O5" s="73"/>
      <c r="P5" s="31"/>
      <c r="Q5" s="31"/>
    </row>
    <row r="6" spans="3:17" ht="30.75" customHeight="1">
      <c r="D6" s="265" t="s">
        <v>691</v>
      </c>
      <c r="E6" s="265" t="s">
        <v>7</v>
      </c>
      <c r="F6" s="265" t="s">
        <v>8</v>
      </c>
      <c r="G6" s="265" t="s">
        <v>690</v>
      </c>
      <c r="H6" s="20"/>
      <c r="I6" s="20"/>
      <c r="J6" s="20"/>
      <c r="K6" s="20"/>
      <c r="L6" s="20"/>
      <c r="M6" s="20"/>
      <c r="N6" s="73"/>
      <c r="O6" s="73"/>
      <c r="P6" s="31"/>
      <c r="Q6" s="31"/>
    </row>
    <row r="7" spans="3:17" ht="31.5">
      <c r="D7" s="266" t="s">
        <v>9</v>
      </c>
      <c r="E7" s="266" t="s">
        <v>157</v>
      </c>
      <c r="F7" s="266" t="s">
        <v>10</v>
      </c>
      <c r="G7" s="267">
        <v>1</v>
      </c>
      <c r="H7" s="20"/>
      <c r="I7" s="20"/>
      <c r="J7" s="20"/>
      <c r="K7" s="20"/>
      <c r="L7" s="20"/>
      <c r="M7" s="20"/>
      <c r="N7" s="73"/>
      <c r="O7" s="73"/>
      <c r="P7" s="31"/>
      <c r="Q7" s="31"/>
    </row>
    <row r="8" spans="3:17" ht="31.5">
      <c r="D8" s="266" t="s">
        <v>11</v>
      </c>
      <c r="E8" s="266" t="s">
        <v>12</v>
      </c>
      <c r="F8" s="266" t="s">
        <v>13</v>
      </c>
      <c r="G8" s="267">
        <v>2</v>
      </c>
      <c r="H8" s="20"/>
      <c r="I8" s="20"/>
      <c r="J8" s="20"/>
      <c r="K8" s="20"/>
      <c r="L8" s="20"/>
      <c r="M8" s="20"/>
      <c r="N8" s="73"/>
      <c r="O8" s="73"/>
      <c r="P8" s="31"/>
      <c r="Q8" s="31"/>
    </row>
    <row r="9" spans="3:17" ht="31.5">
      <c r="D9" s="266" t="s">
        <v>14</v>
      </c>
      <c r="E9" s="266" t="s">
        <v>15</v>
      </c>
      <c r="F9" s="266" t="s">
        <v>16</v>
      </c>
      <c r="G9" s="267">
        <v>3</v>
      </c>
      <c r="H9" s="20"/>
      <c r="I9" s="20"/>
      <c r="J9" s="20"/>
      <c r="K9" s="20"/>
      <c r="L9" s="20"/>
      <c r="M9" s="20"/>
      <c r="N9" s="73"/>
      <c r="O9" s="73"/>
      <c r="P9" s="31"/>
      <c r="Q9" s="31"/>
    </row>
    <row r="10" spans="3:17" ht="31.5">
      <c r="D10" s="266" t="s">
        <v>17</v>
      </c>
      <c r="E10" s="266" t="s">
        <v>158</v>
      </c>
      <c r="F10" s="266" t="s">
        <v>159</v>
      </c>
      <c r="G10" s="267">
        <v>4</v>
      </c>
      <c r="H10" s="20"/>
      <c r="I10" s="20"/>
      <c r="J10" s="20"/>
      <c r="K10" s="20"/>
      <c r="L10" s="20"/>
      <c r="M10" s="20"/>
      <c r="N10" s="73"/>
      <c r="O10" s="73"/>
      <c r="P10" s="31"/>
      <c r="Q10" s="31"/>
    </row>
    <row r="11" spans="3:17" ht="15.75">
      <c r="D11" s="266" t="s">
        <v>18</v>
      </c>
      <c r="E11" s="266" t="s">
        <v>19</v>
      </c>
      <c r="F11" s="266" t="s">
        <v>160</v>
      </c>
      <c r="G11" s="267">
        <v>5</v>
      </c>
      <c r="H11" s="20"/>
      <c r="I11" s="20"/>
      <c r="J11" s="20"/>
      <c r="K11" s="20"/>
      <c r="L11" s="20"/>
      <c r="M11" s="20"/>
      <c r="N11" s="73"/>
      <c r="O11" s="73"/>
      <c r="P11" s="31"/>
      <c r="Q11" s="31"/>
    </row>
    <row r="12" spans="3:17" ht="15">
      <c r="D12" s="166"/>
      <c r="E12" s="166"/>
      <c r="F12" s="166"/>
      <c r="G12" s="62"/>
      <c r="H12" s="20"/>
      <c r="I12" s="20"/>
      <c r="J12" s="20"/>
      <c r="K12" s="20"/>
      <c r="L12" s="20"/>
      <c r="M12" s="20"/>
      <c r="N12" s="73"/>
      <c r="O12" s="73"/>
      <c r="P12" s="31"/>
      <c r="Q12" s="31"/>
    </row>
    <row r="13" spans="3:17" ht="14.25">
      <c r="D13" s="21"/>
      <c r="E13" s="21"/>
      <c r="F13" s="20"/>
      <c r="G13" s="20"/>
      <c r="H13" s="20"/>
      <c r="I13" s="20"/>
      <c r="J13" s="20"/>
      <c r="K13" s="20"/>
      <c r="L13" s="20"/>
      <c r="M13" s="20"/>
      <c r="N13" s="73"/>
      <c r="O13" s="73"/>
      <c r="P13" s="31"/>
      <c r="Q13" s="31"/>
    </row>
    <row r="14" spans="3:17">
      <c r="N14" s="31"/>
      <c r="O14" s="31"/>
      <c r="P14" s="31"/>
      <c r="Q14" s="31"/>
    </row>
    <row r="15" spans="3:17">
      <c r="N15" s="31"/>
      <c r="O15" s="31"/>
      <c r="P15" s="31"/>
      <c r="Q15" s="31"/>
    </row>
    <row r="16" spans="3:17">
      <c r="N16" s="31"/>
      <c r="O16" s="31"/>
      <c r="P16" s="31"/>
      <c r="Q16" s="31"/>
    </row>
    <row r="17" spans="14:17">
      <c r="N17" s="31"/>
      <c r="O17" s="31"/>
      <c r="P17" s="31"/>
      <c r="Q17" s="31"/>
    </row>
    <row r="18" spans="14:17">
      <c r="N18" s="31"/>
      <c r="O18" s="31"/>
      <c r="P18" s="31"/>
      <c r="Q18" s="31"/>
    </row>
    <row r="19" spans="14:17">
      <c r="N19" s="31"/>
      <c r="O19" s="31"/>
      <c r="P19" s="31"/>
      <c r="Q19" s="31"/>
    </row>
    <row r="20" spans="14:17">
      <c r="N20" s="31"/>
      <c r="O20" s="31"/>
      <c r="P20" s="31"/>
      <c r="Q20" s="31"/>
    </row>
    <row r="21" spans="14:17">
      <c r="N21" s="31"/>
      <c r="O21" s="31"/>
      <c r="P21" s="31"/>
      <c r="Q21" s="31"/>
    </row>
    <row r="22" spans="14:17">
      <c r="N22" s="31"/>
      <c r="O22" s="31"/>
      <c r="P22" s="31"/>
      <c r="Q22" s="31"/>
    </row>
    <row r="23" spans="14:17">
      <c r="P23" s="31"/>
      <c r="Q23" s="31"/>
    </row>
    <row r="24" spans="14:17">
      <c r="P24" s="31"/>
      <c r="Q24" s="31"/>
    </row>
    <row r="25" spans="14:17">
      <c r="P25" s="31"/>
      <c r="Q25" s="31"/>
    </row>
  </sheetData>
  <sheetProtection password="E0DB" sheet="1" objects="1" scenarios="1" formatCells="0" formatColumns="0" formatRows="0" sort="0" autoFilter="0"/>
  <mergeCells count="1">
    <mergeCell ref="D5:G5"/>
  </mergeCells>
  <hyperlinks>
    <hyperlink ref="C4" location="Inicio!A1" display="INICIO"/>
  </hyperlinks>
  <printOptions horizontalCentered="1" verticalCentered="1"/>
  <pageMargins left="0.70866141732283472" right="0.70866141732283472" top="0.74803149606299213" bottom="0.74803149606299213" header="0.31496062992125984" footer="0.31496062992125984"/>
  <pageSetup scale="47" orientation="portrait" r:id="rId1"/>
  <colBreaks count="1" manualBreakCount="1">
    <brk id="8" max="20"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Bt_inicio_prob">
                <anchor moveWithCells="1" sizeWithCells="1">
                  <from>
                    <xdr:col>2</xdr:col>
                    <xdr:colOff>0</xdr:colOff>
                    <xdr:row>2</xdr:row>
                    <xdr:rowOff>152400</xdr:rowOff>
                  </from>
                  <to>
                    <xdr:col>3</xdr:col>
                    <xdr:colOff>0</xdr:colOff>
                    <xdr:row>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y o i 7 T r s z 5 6 W m A A A A + A A A A B I A H A B D b 2 5 m a W c v U G F j a 2 F n Z S 5 4 b W w g o h g A K K A U A A A A A A A A A A A A A A A A A A A A A A A A A A A A h Y 8 x D o I w G E a v Q r r T Q k F D y E 8 Z W C W a m B j X p l R o h G J o s d z N w S N 5 B U k U d X P 8 X t 7 w v s f t D v n U t d 5 V D k b 1 O k M h D p A n t e g r p e s M j f b k J y h n s O P i z G v p z b I 2 6 W S q D D X W X l J C n H P Y R b g f a k K D I C T H c r M X j e w 4 + s j q v + w r b S z X Q i I G h 1 c M o 3 i d 4 F U c U U z j E M i C o V T 6 q 9 C 5 G A d A f i A U Y 2 v H Q T J p / G I L Z J l A 3 i / Y E 1 B L A w Q U A A I A C A D K i L t 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o i 7 T i i K R 7 g O A A A A E Q A A A B M A H A B G b 3 J t d W x h c y 9 T Z W N 0 a W 9 u M S 5 t I K I Y A C i g F A A A A A A A A A A A A A A A A A A A A A A A A A A A A C t O T S 7 J z M 9 T C I b Q h t Y A U E s B A i 0 A F A A C A A g A y o i 7 T r s z 5 6 W m A A A A + A A A A B I A A A A A A A A A A A A A A A A A A A A A A E N v b m Z p Z y 9 Q Y W N r Y W d l L n h t b F B L A Q I t A B Q A A g A I A M q I u 0 4 P y u m r p A A A A O k A A A A T A A A A A A A A A A A A A A A A A P I A A A B b Q 2 9 u d G V u d F 9 U e X B l c 1 0 u e G 1 s U E s B A i 0 A F A A C A A g A y o i 7 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d r g c Z O F B d I q c m B U S Q P d J I A A A A A A g A A A A A A E G Y A A A A B A A A g A A A A o f y f y l d r I p D J h i c C h x X V U W a 9 5 H r W p i T 5 d D g I s 3 f i 6 6 M A A A A A D o A A A A A C A A A g A A A A + c Z A d u r M P Y N J a K P 6 A 0 L n L 5 8 j B S y 2 E b D e J S B Q S Q + p l q Z Q A A A A g 0 f 3 4 P H H s Z j F Z F v s M x T u B s L D L W 2 j 8 Q v W B b 6 i x S U U f z C u t f + h 9 o t o k 4 i 3 T Q x v j v T G A M Y C y 7 U w R o D i B W i Q v q 8 i e z f Z V h + e a X n a w N V c / 2 t 2 i O 1 A A A A A S l S S 3 a f H T l y S d R X h a N l q 4 z v X U g e d p S H c P 4 R 0 o 4 V d T + J e 5 A / z 9 s 6 S V i 6 G 7 q Z V J + 1 F j o a c x t u g Q N z a s F w A V e W p 9 g = = < / D a t a M a s h u p > 
</file>

<file path=customXml/itemProps1.xml><?xml version="1.0" encoding="utf-8"?>
<ds:datastoreItem xmlns:ds="http://schemas.openxmlformats.org/officeDocument/2006/customXml" ds:itemID="{0C978118-C8FA-4525-86AA-637E475534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73</vt:i4>
      </vt:variant>
    </vt:vector>
  </HeadingPairs>
  <TitlesOfParts>
    <vt:vector size="95" baseType="lpstr">
      <vt:lpstr>Inicio</vt:lpstr>
      <vt:lpstr>1. Riesgos Gestion y Corrup</vt:lpstr>
      <vt:lpstr>1.1 Matriz def corrupción</vt:lpstr>
      <vt:lpstr>2. Riesgos Seguridad Inf </vt:lpstr>
      <vt:lpstr>Hoja1</vt:lpstr>
      <vt:lpstr> Zona de Riesgo Mapa Calor </vt:lpstr>
      <vt:lpstr>Tabla No 1- Amenazas</vt:lpstr>
      <vt:lpstr>Tabla No 2-Vulnerabildades</vt:lpstr>
      <vt:lpstr>Tabla No 3- Probabilidad</vt:lpstr>
      <vt:lpstr>Tabla No 4- Impacto Gestión</vt:lpstr>
      <vt:lpstr>Tabla No 5- Impacto Corrupción</vt:lpstr>
      <vt:lpstr>Tabla 6- Impacto Seguridad</vt:lpstr>
      <vt:lpstr>Tabla 7- Mapa de Calor</vt:lpstr>
      <vt:lpstr>Tabla No 8 -Tipo Controles</vt:lpstr>
      <vt:lpstr>Tabla No 9. Ctrl Seguridad Info</vt:lpstr>
      <vt:lpstr>Tabla No 10-Variables Diseño Co</vt:lpstr>
      <vt:lpstr>Tabla No 11.Calificación Diseño</vt:lpstr>
      <vt:lpstr>Tabla No 12. Cal. ejecución Con</vt:lpstr>
      <vt:lpstr>Tabla No 13. Cal solidez Ctrl</vt:lpstr>
      <vt:lpstr>Tabla No 14.Cal Solidez conj Ct</vt:lpstr>
      <vt:lpstr>Tabla No 15. Despl Prob e impa</vt:lpstr>
      <vt:lpstr>PARAMETROS</vt:lpstr>
      <vt:lpstr>A.10_Criptografía</vt:lpstr>
      <vt:lpstr>A.11_Seguridad_fisica_y_entorno</vt:lpstr>
      <vt:lpstr>A.12_Seguridad_de_las_operaciones</vt:lpstr>
      <vt:lpstr>A.13_Seguridad_en_las_comunicaciones</vt:lpstr>
      <vt:lpstr>A.14_Adquisición_desarrollo_y_mantenimiento_de_sistemas</vt:lpstr>
      <vt:lpstr>A.15_Relación_con_los_proveedores</vt:lpstr>
      <vt:lpstr>A.16_Incidentes_seguridad_de_la_información</vt:lpstr>
      <vt:lpstr>A.17_Continuidad_del_negocio</vt:lpstr>
      <vt:lpstr>A.18_Cumplimiento</vt:lpstr>
      <vt:lpstr>A.5_Políticas_Seguridad</vt:lpstr>
      <vt:lpstr>A.6_Organización_Seguridad</vt:lpstr>
      <vt:lpstr>A.7_Recursos_humanos</vt:lpstr>
      <vt:lpstr>A.8_Gestión_activos</vt:lpstr>
      <vt:lpstr>A.9_Control_acceso</vt:lpstr>
      <vt:lpstr>Acciones_no_autorizadas</vt:lpstr>
      <vt:lpstr>Almacenamiento_sin_protección</vt:lpstr>
      <vt:lpstr>'Tabla No 8 -Tipo Controles'!Antijurídico</vt:lpstr>
      <vt:lpstr>Antijurídico_</vt:lpstr>
      <vt:lpstr>' Zona de Riesgo Mapa Calor '!Área_de_impresión</vt:lpstr>
      <vt:lpstr>'Tabla 6- Impacto Seguridad'!Área_de_impresión</vt:lpstr>
      <vt:lpstr>'Tabla 7- Mapa de Calor'!Área_de_impresión</vt:lpstr>
      <vt:lpstr>'Tabla No 1- Amenazas'!Área_de_impresión</vt:lpstr>
      <vt:lpstr>'Tabla No 10-Variables Diseño Co'!Área_de_impresión</vt:lpstr>
      <vt:lpstr>'Tabla No 11.Calificación Diseño'!Área_de_impresión</vt:lpstr>
      <vt:lpstr>'Tabla No 12. Cal. ejecución Con'!Área_de_impresión</vt:lpstr>
      <vt:lpstr>'Tabla No 13. Cal solidez Ctrl'!Área_de_impresión</vt:lpstr>
      <vt:lpstr>'Tabla No 14.Cal Solidez conj Ct'!Área_de_impresión</vt:lpstr>
      <vt:lpstr>'Tabla No 15. Despl Prob e impa'!Área_de_impresión</vt:lpstr>
      <vt:lpstr>'Tabla No 2-Vulnerabildades'!Área_de_impresión</vt:lpstr>
      <vt:lpstr>'Tabla No 3- Probabilidad'!Área_de_impresión</vt:lpstr>
      <vt:lpstr>'Tabla No 4- Impacto Gestión'!Área_de_impresión</vt:lpstr>
      <vt:lpstr>'Tabla No 8 -Tipo Controles'!Área_de_impresión</vt:lpstr>
      <vt:lpstr>'Tabla No 9. Ctrl Seguridad Info'!Área_de_impresión</vt:lpstr>
      <vt:lpstr>Compromiso_de_la_información</vt:lpstr>
      <vt:lpstr>Compromiso_de_las_funciones</vt:lpstr>
      <vt:lpstr>'Tabla No 8 -Tipo Controles'!ControlesSeguridadGeneral</vt:lpstr>
      <vt:lpstr>'Tabla No 8 -Tipo Controles'!Corrupción</vt:lpstr>
      <vt:lpstr>Corrupción_</vt:lpstr>
      <vt:lpstr>Criminal_de_la_computación</vt:lpstr>
      <vt:lpstr>'Tabla No 8 -Tipo Controles'!Cumplimiento</vt:lpstr>
      <vt:lpstr>Cumplimiento_</vt:lpstr>
      <vt:lpstr>Daño_físico</vt:lpstr>
      <vt:lpstr>Espionaje_industrial</vt:lpstr>
      <vt:lpstr>'Tabla No 8 -Tipo Controles'!Estrategico</vt:lpstr>
      <vt:lpstr>Estrategico_</vt:lpstr>
      <vt:lpstr>Eventos_naturales</vt:lpstr>
      <vt:lpstr>Fallas_técnicas</vt:lpstr>
      <vt:lpstr>'Tabla No 8 -Tipo Controles'!Financiero</vt:lpstr>
      <vt:lpstr>Financiero_</vt:lpstr>
      <vt:lpstr>Hardware</vt:lpstr>
      <vt:lpstr>'Tabla No 8 -Tipo Controles'!Imagen</vt:lpstr>
      <vt:lpstr>Imagen_</vt:lpstr>
      <vt:lpstr>Información_Digital</vt:lpstr>
      <vt:lpstr>Información_Digital_Física</vt:lpstr>
      <vt:lpstr>Información_Física</vt:lpstr>
      <vt:lpstr>Instalaciones</vt:lpstr>
      <vt:lpstr>Intrusos</vt:lpstr>
      <vt:lpstr>'Tabla No 8 -Tipo Controles'!Operativo</vt:lpstr>
      <vt:lpstr>Operativo_</vt:lpstr>
      <vt:lpstr>Otros</vt:lpstr>
      <vt:lpstr>Otros_</vt:lpstr>
      <vt:lpstr>Perdida_servicios_esenciales</vt:lpstr>
      <vt:lpstr>Perturbación_debida_a_la_radiación</vt:lpstr>
      <vt:lpstr>Pirata_informático_intruso_ilegal</vt:lpstr>
      <vt:lpstr>Recurso_Humano</vt:lpstr>
      <vt:lpstr>Seguridad_Digital</vt:lpstr>
      <vt:lpstr>Servicios</vt:lpstr>
      <vt:lpstr>Software</vt:lpstr>
      <vt:lpstr>'Tabla No 8 -Tipo Controles'!Tecnología</vt:lpstr>
      <vt:lpstr>Tecnología_</vt:lpstr>
      <vt:lpstr>Terrorismo</vt:lpstr>
      <vt:lpstr>'1. Riesgos Gestion y Corrup'!Títulos_a_imprimir</vt:lpstr>
      <vt:lpstr>'2. Riesgos Seguridad Inf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2019-04-09T16:05:09Z</cp:lastPrinted>
  <dcterms:created xsi:type="dcterms:W3CDTF">2016-03-31T16:15:50Z</dcterms:created>
  <dcterms:modified xsi:type="dcterms:W3CDTF">2019-06-13T20:36:09Z</dcterms:modified>
</cp:coreProperties>
</file>